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amil\OneDrive\Escritorio\DOCUMENTOS MARLON MUÑOZ\ANEXOS RESPUESTA SENADO\"/>
    </mc:Choice>
  </mc:AlternateContent>
  <xr:revisionPtr revIDLastSave="0" documentId="8_{154CF04A-456D-41F6-B481-06008CDFAC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CUADRO RESUMEN" sheetId="2" r:id="rId1"/>
    <sheet name="Hoja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3" i="1" s="1"/>
  <c r="C16" i="1"/>
  <c r="D16" i="1" l="1"/>
  <c r="I19" i="1"/>
  <c r="I22" i="1" s="1"/>
  <c r="G33" i="1" s="1"/>
  <c r="H19" i="1"/>
  <c r="H22" i="1" s="1"/>
  <c r="F33" i="1" s="1"/>
  <c r="E27" i="1"/>
  <c r="F27" i="1" s="1"/>
  <c r="E28" i="1"/>
  <c r="E26" i="1"/>
  <c r="F26" i="1" s="1"/>
  <c r="F28" i="1"/>
  <c r="I6" i="1"/>
  <c r="H6" i="1"/>
  <c r="J6" i="1" s="1"/>
  <c r="G27" i="1" l="1"/>
  <c r="G28" i="1"/>
  <c r="G26" i="1"/>
  <c r="F32" i="1"/>
  <c r="H9" i="1" s="1"/>
  <c r="G32" i="1"/>
  <c r="G34" i="1"/>
  <c r="F34" i="1"/>
  <c r="I9" i="1" l="1"/>
  <c r="J9" i="1" s="1"/>
</calcChain>
</file>

<file path=xl/sharedStrings.xml><?xml version="1.0" encoding="utf-8"?>
<sst xmlns="http://schemas.openxmlformats.org/spreadsheetml/2006/main" count="52" uniqueCount="44">
  <si>
    <t xml:space="preserve">Becerril                                          </t>
  </si>
  <si>
    <t>DIRECTAS 2021</t>
  </si>
  <si>
    <t>DIRECTAS 2022</t>
  </si>
  <si>
    <t>PROYECCIONES DE INGRESOS SUPUESTOS</t>
  </si>
  <si>
    <t>REGALÍA</t>
  </si>
  <si>
    <t xml:space="preserve">PRODUCCIÓN </t>
  </si>
  <si>
    <t>% DE REGALÍA</t>
  </si>
  <si>
    <t>TOTAL REGALÍA</t>
  </si>
  <si>
    <t>PRECIO</t>
  </si>
  <si>
    <t>DISTRIBUCIONES</t>
  </si>
  <si>
    <t>% DEPTO</t>
  </si>
  <si>
    <t>% MUN PROD</t>
  </si>
  <si>
    <t>% MUN PUERTO</t>
  </si>
  <si>
    <t>LA JAGUA</t>
  </si>
  <si>
    <t>BECERRIL</t>
  </si>
  <si>
    <t>AGUSTIN CODAZZI</t>
  </si>
  <si>
    <t>YACIMIENTO</t>
  </si>
  <si>
    <t>% D =(%Y + %P) / 2</t>
  </si>
  <si>
    <t>% DE DIRECTA DEL TOTAL</t>
  </si>
  <si>
    <t>TOTAL DIRECTA 2021</t>
  </si>
  <si>
    <t>TOTAL DIRECTA 2022</t>
  </si>
  <si>
    <t xml:space="preserve">COMPENSACION </t>
  </si>
  <si>
    <t>CIB =(Y+Z)*TONELADAS EXPORTADAS*PRECIO DE REFERENCIA</t>
  </si>
  <si>
    <t>Z=</t>
  </si>
  <si>
    <t>Y=</t>
  </si>
  <si>
    <t xml:space="preserve">TRM= </t>
  </si>
  <si>
    <t>PRECIO DE REFERENCIA (us$)</t>
  </si>
  <si>
    <t>TONELADAS EXPORTADAS</t>
  </si>
  <si>
    <t>PONDERACIÓN PRECIO FOB MENOR QUE ICR</t>
  </si>
  <si>
    <t>TOTAL COMPENSACION</t>
  </si>
  <si>
    <t>DISTRIBUCIONES MUN PROD REGALIA</t>
  </si>
  <si>
    <t>DISTRIBUCIONES MUN PROD COMPENSACION</t>
  </si>
  <si>
    <t>LA JAGUA DE IBIRICO</t>
  </si>
  <si>
    <t xml:space="preserve">TOTAL PROYECTADAS </t>
  </si>
  <si>
    <t>TOTAL SIMULADAS</t>
  </si>
  <si>
    <t>TOTAL</t>
  </si>
  <si>
    <t>PROYECCIONES DE ASIGNACIONES DIRECTAS</t>
  </si>
  <si>
    <t>PROYECCION ANUAL 2021-2030 REGALIAS MINERAS</t>
  </si>
  <si>
    <t>Cifras en Millones de pesos</t>
  </si>
  <si>
    <t>VIGENCIA</t>
  </si>
  <si>
    <t>CARBON</t>
  </si>
  <si>
    <t>NIQUEL</t>
  </si>
  <si>
    <t>METALES 
PRECIOSOS</t>
  </si>
  <si>
    <t>RESTO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</si>
</sst>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3" fillId="0" borderId="0"/>
  </cellStyleXfs>
  <cellXfs count="47">
    <xf numFmtId="0" fontId="0" fillId="0" borderId="0" xfId="0"/>
    <xf numFmtId="43" fontId="0" fillId="0" borderId="0" xfId="1" applyFont="1"/>
    <xf numFmtId="9" fontId="0" fillId="0" borderId="0" xfId="1" applyNumberFormat="1" applyFont="1"/>
    <xf numFmtId="43" fontId="0" fillId="0" borderId="0" xfId="0" applyNumberFormat="1"/>
    <xf numFmtId="0" fontId="0" fillId="0" borderId="4" xfId="0" applyBorder="1"/>
    <xf numFmtId="9" fontId="0" fillId="0" borderId="5" xfId="1" applyNumberFormat="1" applyFont="1" applyBorder="1"/>
    <xf numFmtId="0" fontId="0" fillId="0" borderId="6" xfId="0" applyBorder="1"/>
    <xf numFmtId="43" fontId="0" fillId="0" borderId="7" xfId="1" applyFont="1" applyBorder="1"/>
    <xf numFmtId="9" fontId="0" fillId="0" borderId="4" xfId="1" applyNumberFormat="1" applyFont="1" applyBorder="1"/>
    <xf numFmtId="43" fontId="0" fillId="0" borderId="6" xfId="1" applyFont="1" applyBorder="1"/>
    <xf numFmtId="0" fontId="0" fillId="0" borderId="8" xfId="0" applyBorder="1"/>
    <xf numFmtId="164" fontId="0" fillId="0" borderId="0" xfId="1" applyNumberFormat="1" applyFont="1"/>
    <xf numFmtId="10" fontId="0" fillId="0" borderId="0" xfId="3" applyNumberFormat="1" applyFont="1"/>
    <xf numFmtId="10" fontId="0" fillId="0" borderId="0" xfId="1" applyNumberFormat="1" applyFont="1"/>
    <xf numFmtId="165" fontId="0" fillId="0" borderId="0" xfId="3" applyNumberFormat="1" applyFont="1"/>
    <xf numFmtId="166" fontId="0" fillId="0" borderId="0" xfId="3" applyNumberFormat="1" applyFont="1"/>
    <xf numFmtId="10" fontId="0" fillId="0" borderId="0" xfId="0" applyNumberFormat="1"/>
    <xf numFmtId="9" fontId="0" fillId="0" borderId="0" xfId="0" applyNumberFormat="1"/>
    <xf numFmtId="41" fontId="0" fillId="2" borderId="0" xfId="2" applyFont="1" applyFill="1"/>
    <xf numFmtId="0" fontId="0" fillId="0" borderId="0" xfId="0" applyAlignment="1">
      <alignment wrapText="1"/>
    </xf>
    <xf numFmtId="0" fontId="2" fillId="0" borderId="0" xfId="0" applyFont="1" applyFill="1" applyBorder="1" applyAlignment="1" applyProtection="1">
      <alignment horizontal="left" vertical="center" wrapText="1"/>
    </xf>
    <xf numFmtId="41" fontId="0" fillId="0" borderId="0" xfId="0" applyNumberFormat="1"/>
    <xf numFmtId="43" fontId="0" fillId="0" borderId="8" xfId="0" applyNumberFormat="1" applyBorder="1"/>
    <xf numFmtId="43" fontId="0" fillId="0" borderId="9" xfId="0" applyNumberFormat="1" applyBorder="1"/>
    <xf numFmtId="164" fontId="0" fillId="3" borderId="4" xfId="1" applyNumberFormat="1" applyFont="1" applyFill="1" applyBorder="1"/>
    <xf numFmtId="164" fontId="0" fillId="3" borderId="5" xfId="1" applyNumberFormat="1" applyFont="1" applyFill="1" applyBorder="1"/>
    <xf numFmtId="164" fontId="0" fillId="4" borderId="2" xfId="1" applyNumberFormat="1" applyFont="1" applyFill="1" applyBorder="1"/>
    <xf numFmtId="164" fontId="0" fillId="4" borderId="3" xfId="1" applyNumberFormat="1" applyFont="1" applyFill="1" applyBorder="1"/>
    <xf numFmtId="43" fontId="0" fillId="5" borderId="0" xfId="1" applyFont="1" applyFill="1"/>
    <xf numFmtId="0" fontId="0" fillId="5" borderId="1" xfId="0" applyFill="1" applyBorder="1"/>
    <xf numFmtId="0" fontId="0" fillId="6" borderId="0" xfId="0" applyFill="1"/>
    <xf numFmtId="43" fontId="0" fillId="6" borderId="0" xfId="1" applyFont="1" applyFill="1"/>
    <xf numFmtId="37" fontId="3" fillId="7" borderId="0" xfId="4" applyFill="1"/>
    <xf numFmtId="0" fontId="5" fillId="7" borderId="0" xfId="4" applyNumberFormat="1" applyFont="1" applyFill="1" applyAlignment="1">
      <alignment horizontal="left"/>
    </xf>
    <xf numFmtId="37" fontId="6" fillId="7" borderId="10" xfId="4" applyFont="1" applyFill="1" applyBorder="1" applyAlignment="1">
      <alignment horizontal="center"/>
    </xf>
    <xf numFmtId="37" fontId="6" fillId="7" borderId="11" xfId="4" applyFont="1" applyFill="1" applyBorder="1" applyAlignment="1">
      <alignment horizontal="center"/>
    </xf>
    <xf numFmtId="37" fontId="6" fillId="7" borderId="11" xfId="4" applyFont="1" applyFill="1" applyBorder="1" applyAlignment="1">
      <alignment horizontal="center" wrapText="1"/>
    </xf>
    <xf numFmtId="37" fontId="6" fillId="8" borderId="12" xfId="4" applyFont="1" applyFill="1" applyBorder="1" applyAlignment="1">
      <alignment horizontal="center"/>
    </xf>
    <xf numFmtId="0" fontId="7" fillId="7" borderId="13" xfId="4" applyNumberFormat="1" applyFont="1" applyFill="1" applyBorder="1" applyAlignment="1">
      <alignment horizontal="center"/>
    </xf>
    <xf numFmtId="37" fontId="7" fillId="7" borderId="14" xfId="4" applyFont="1" applyFill="1" applyBorder="1"/>
    <xf numFmtId="37" fontId="8" fillId="8" borderId="15" xfId="4" applyFont="1" applyFill="1" applyBorder="1"/>
    <xf numFmtId="0" fontId="3" fillId="7" borderId="0" xfId="4" applyNumberFormat="1" applyFill="1" applyAlignment="1">
      <alignment horizontal="center"/>
    </xf>
    <xf numFmtId="0" fontId="4" fillId="7" borderId="0" xfId="4" applyNumberFormat="1" applyFont="1" applyFill="1" applyAlignment="1">
      <alignment horizontal="center"/>
    </xf>
    <xf numFmtId="43" fontId="0" fillId="0" borderId="8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5">
    <cellStyle name="Millares" xfId="1" builtinId="3"/>
    <cellStyle name="Millares [0]" xfId="2" builtinId="6"/>
    <cellStyle name="Normal" xfId="0" builtinId="0"/>
    <cellStyle name="Normal 2" xfId="4" xr:uid="{00000000-0005-0000-0000-000003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6"/>
  <sheetViews>
    <sheetView tabSelected="1" workbookViewId="0">
      <selection activeCell="D33" sqref="D33"/>
    </sheetView>
  </sheetViews>
  <sheetFormatPr baseColWidth="10" defaultRowHeight="12.75" x14ac:dyDescent="0.2"/>
  <cols>
    <col min="1" max="1" width="11.42578125" style="32"/>
    <col min="2" max="2" width="9.85546875" style="41" customWidth="1"/>
    <col min="3" max="7" width="9.85546875" style="32" customWidth="1"/>
    <col min="8" max="16384" width="11.42578125" style="32"/>
  </cols>
  <sheetData>
    <row r="2" spans="2:7" x14ac:dyDescent="0.2">
      <c r="B2" s="42" t="s">
        <v>37</v>
      </c>
      <c r="C2" s="42"/>
      <c r="D2" s="42"/>
      <c r="E2" s="42"/>
      <c r="F2" s="42"/>
      <c r="G2" s="42"/>
    </row>
    <row r="3" spans="2:7" ht="13.5" thickBot="1" x14ac:dyDescent="0.25">
      <c r="B3" s="33" t="s">
        <v>38</v>
      </c>
    </row>
    <row r="4" spans="2:7" ht="26.25" thickTop="1" x14ac:dyDescent="0.2">
      <c r="B4" s="34" t="s">
        <v>39</v>
      </c>
      <c r="C4" s="35" t="s">
        <v>40</v>
      </c>
      <c r="D4" s="35" t="s">
        <v>41</v>
      </c>
      <c r="E4" s="36" t="s">
        <v>42</v>
      </c>
      <c r="F4" s="35" t="s">
        <v>43</v>
      </c>
      <c r="G4" s="37" t="s">
        <v>35</v>
      </c>
    </row>
    <row r="5" spans="2:7" hidden="1" x14ac:dyDescent="0.2">
      <c r="B5" s="38">
        <v>2019</v>
      </c>
      <c r="C5" s="39">
        <v>409245.88525745965</v>
      </c>
      <c r="D5" s="39">
        <v>86169.585102718382</v>
      </c>
      <c r="E5" s="39">
        <v>136206.64849860128</v>
      </c>
      <c r="F5" s="39">
        <v>11051.394585627408</v>
      </c>
      <c r="G5" s="40">
        <v>642673.51344440668</v>
      </c>
    </row>
    <row r="6" spans="2:7" hidden="1" x14ac:dyDescent="0.2">
      <c r="B6" s="38">
        <v>2020</v>
      </c>
      <c r="C6" s="39">
        <v>818491.77051491931</v>
      </c>
      <c r="D6" s="39">
        <v>172339.17020543676</v>
      </c>
      <c r="E6" s="39">
        <v>272413.29699720256</v>
      </c>
      <c r="F6" s="39">
        <v>22102.789171254815</v>
      </c>
      <c r="G6" s="40">
        <v>1285347.0268888134</v>
      </c>
    </row>
    <row r="7" spans="2:7" x14ac:dyDescent="0.2">
      <c r="B7" s="38">
        <v>2021</v>
      </c>
      <c r="C7" s="39">
        <v>1052600.7037370687</v>
      </c>
      <c r="D7" s="39">
        <v>168590.17195456655</v>
      </c>
      <c r="E7" s="39">
        <v>286048.12975698418</v>
      </c>
      <c r="F7" s="39">
        <v>22765.87284639246</v>
      </c>
      <c r="G7" s="40">
        <v>1530004.8782950118</v>
      </c>
    </row>
    <row r="8" spans="2:7" x14ac:dyDescent="0.2">
      <c r="B8" s="38">
        <v>2022</v>
      </c>
      <c r="C8" s="39">
        <v>1141383.9665823558</v>
      </c>
      <c r="D8" s="39">
        <v>161274.56196744629</v>
      </c>
      <c r="E8" s="39">
        <v>281555.31904821098</v>
      </c>
      <c r="F8" s="39">
        <v>23448.849031784233</v>
      </c>
      <c r="G8" s="40">
        <v>1607662.6966297973</v>
      </c>
    </row>
    <row r="9" spans="2:7" x14ac:dyDescent="0.2">
      <c r="B9" s="38">
        <v>2023</v>
      </c>
      <c r="C9" s="39">
        <v>1236702.7812844999</v>
      </c>
      <c r="D9" s="39">
        <v>155023.75729259467</v>
      </c>
      <c r="E9" s="39">
        <v>282525.62630353466</v>
      </c>
      <c r="F9" s="39">
        <v>24152.314502737761</v>
      </c>
      <c r="G9" s="40">
        <v>1698404.4793833671</v>
      </c>
    </row>
    <row r="10" spans="2:7" x14ac:dyDescent="0.2">
      <c r="B10" s="38">
        <v>2024</v>
      </c>
      <c r="C10" s="39">
        <v>1217201.6509139736</v>
      </c>
      <c r="D10" s="39">
        <v>145367.56777339149</v>
      </c>
      <c r="E10" s="39">
        <v>283867.04046826239</v>
      </c>
      <c r="F10" s="39">
        <v>24876.883937819894</v>
      </c>
      <c r="G10" s="40">
        <v>1671313.1430934472</v>
      </c>
    </row>
    <row r="11" spans="2:7" x14ac:dyDescent="0.2">
      <c r="B11" s="38">
        <v>2025</v>
      </c>
      <c r="C11" s="39">
        <v>1076650.0087730989</v>
      </c>
      <c r="D11" s="39">
        <v>137942.42943389688</v>
      </c>
      <c r="E11" s="39">
        <v>285444.15632117662</v>
      </c>
      <c r="F11" s="39">
        <v>25623.190455954489</v>
      </c>
      <c r="G11" s="40">
        <v>1525659.7849841269</v>
      </c>
    </row>
    <row r="12" spans="2:7" x14ac:dyDescent="0.2">
      <c r="B12" s="38">
        <v>2026</v>
      </c>
      <c r="C12" s="39">
        <v>892242.24507081462</v>
      </c>
      <c r="D12" s="39">
        <v>139823.85357221458</v>
      </c>
      <c r="E12" s="39">
        <v>289920.79826896335</v>
      </c>
      <c r="F12" s="39">
        <v>26391.886169633126</v>
      </c>
      <c r="G12" s="40">
        <v>1348378.7830816258</v>
      </c>
    </row>
    <row r="13" spans="2:7" x14ac:dyDescent="0.2">
      <c r="B13" s="38">
        <v>2027</v>
      </c>
      <c r="C13" s="39">
        <v>778399.99347859563</v>
      </c>
      <c r="D13" s="39">
        <v>140608.16470487104</v>
      </c>
      <c r="E13" s="39">
        <v>295429.2934360737</v>
      </c>
      <c r="F13" s="39">
        <v>27183.642754722121</v>
      </c>
      <c r="G13" s="40">
        <v>1241621.0943742625</v>
      </c>
    </row>
    <row r="14" spans="2:7" x14ac:dyDescent="0.2">
      <c r="B14" s="38">
        <v>2028</v>
      </c>
      <c r="C14" s="39">
        <v>693819.55857256346</v>
      </c>
      <c r="D14" s="39">
        <v>140448.1758021756</v>
      </c>
      <c r="E14" s="39">
        <v>301042.45001135906</v>
      </c>
      <c r="F14" s="39">
        <v>27999.152037363783</v>
      </c>
      <c r="G14" s="40">
        <v>1163309.3364234618</v>
      </c>
    </row>
    <row r="15" spans="2:7" x14ac:dyDescent="0.2">
      <c r="B15" s="38">
        <v>2029</v>
      </c>
      <c r="C15" s="39">
        <v>688254.35089768562</v>
      </c>
      <c r="D15" s="39">
        <v>124619.72200912287</v>
      </c>
      <c r="E15" s="39">
        <v>306762.25656157482</v>
      </c>
      <c r="F15" s="39">
        <v>28839.126598484694</v>
      </c>
      <c r="G15" s="40">
        <v>1148475.4560668678</v>
      </c>
    </row>
    <row r="16" spans="2:7" x14ac:dyDescent="0.2">
      <c r="B16" s="38">
        <v>2030</v>
      </c>
      <c r="C16" s="39">
        <v>656030.71322735224</v>
      </c>
      <c r="D16" s="39">
        <v>121047.76967133069</v>
      </c>
      <c r="E16" s="39">
        <v>297339.02632371621</v>
      </c>
      <c r="F16" s="39">
        <v>29704.300396439241</v>
      </c>
      <c r="G16" s="40">
        <v>1104121.8096188384</v>
      </c>
    </row>
    <row r="17" spans="2:7" x14ac:dyDescent="0.2">
      <c r="B17" s="38">
        <v>2031</v>
      </c>
      <c r="C17" s="39">
        <v>606830.42884923611</v>
      </c>
      <c r="D17" s="39">
        <v>104733.02467347922</v>
      </c>
      <c r="E17" s="39">
        <v>298024.95381815755</v>
      </c>
      <c r="F17" s="39">
        <v>30595.429408332417</v>
      </c>
      <c r="G17" s="40">
        <v>1040183.8367492054</v>
      </c>
    </row>
    <row r="18" spans="2:7" x14ac:dyDescent="0.2">
      <c r="B18" s="38">
        <v>2032</v>
      </c>
      <c r="C18" s="39">
        <v>589010.54674245568</v>
      </c>
      <c r="D18" s="39">
        <v>85328.383933166973</v>
      </c>
      <c r="E18" s="39">
        <v>303773.40094363812</v>
      </c>
      <c r="F18" s="39">
        <v>31513.292290582391</v>
      </c>
      <c r="G18" s="40">
        <v>1009625.6239098433</v>
      </c>
    </row>
    <row r="19" spans="2:7" x14ac:dyDescent="0.2">
      <c r="B19" s="38">
        <v>2033</v>
      </c>
      <c r="C19" s="39">
        <v>536619.6962501097</v>
      </c>
      <c r="D19" s="39">
        <v>69496.27850204047</v>
      </c>
      <c r="E19" s="39">
        <v>309531.53389625397</v>
      </c>
      <c r="F19" s="39">
        <v>32458.691059299865</v>
      </c>
      <c r="G19" s="40">
        <v>948106.19970770401</v>
      </c>
    </row>
    <row r="20" spans="2:7" x14ac:dyDescent="0.2">
      <c r="B20" s="38">
        <v>2034</v>
      </c>
      <c r="C20" s="39">
        <v>503843.52919315075</v>
      </c>
      <c r="D20" s="39">
        <v>56583.879886037932</v>
      </c>
      <c r="E20" s="39">
        <v>315299.35267600557</v>
      </c>
      <c r="F20" s="39">
        <v>33432.451791078864</v>
      </c>
      <c r="G20" s="40">
        <v>909159.21354627318</v>
      </c>
    </row>
    <row r="21" spans="2:7" x14ac:dyDescent="0.2">
      <c r="B21" s="38">
        <v>2035</v>
      </c>
      <c r="C21" s="39">
        <v>478693.66089228948</v>
      </c>
      <c r="D21" s="39">
        <v>46056.589576354767</v>
      </c>
      <c r="E21" s="39">
        <v>321076.85728289251</v>
      </c>
      <c r="F21" s="39">
        <v>34435.425344811229</v>
      </c>
      <c r="G21" s="40">
        <v>880262.53309634794</v>
      </c>
    </row>
    <row r="22" spans="2:7" x14ac:dyDescent="0.2">
      <c r="B22" s="38">
        <v>2036</v>
      </c>
      <c r="C22" s="39">
        <v>451020.46020789881</v>
      </c>
      <c r="D22" s="39">
        <v>37476.860195103334</v>
      </c>
      <c r="E22" s="39">
        <v>326864.04771691444</v>
      </c>
      <c r="F22" s="39">
        <v>35468.488105155564</v>
      </c>
      <c r="G22" s="40">
        <v>850829.85622507217</v>
      </c>
    </row>
    <row r="23" spans="2:7" x14ac:dyDescent="0.2">
      <c r="B23" s="38">
        <v>2037</v>
      </c>
      <c r="C23" s="39">
        <v>422711.98406395753</v>
      </c>
      <c r="D23" s="39">
        <v>30486.758983298278</v>
      </c>
      <c r="E23" s="39">
        <v>332660.92397807189</v>
      </c>
      <c r="F23" s="39">
        <v>36532.542748310232</v>
      </c>
      <c r="G23" s="40">
        <v>822392.20977363794</v>
      </c>
    </row>
    <row r="24" spans="2:7" x14ac:dyDescent="0.2">
      <c r="B24" s="38">
        <v>2038</v>
      </c>
      <c r="C24" s="39">
        <v>235679.40753011854</v>
      </c>
      <c r="D24" s="39">
        <v>16525.555208228347</v>
      </c>
      <c r="E24" s="39">
        <v>285347.98203596391</v>
      </c>
      <c r="F24" s="39">
        <v>37628.51903075954</v>
      </c>
      <c r="G24" s="40">
        <v>575181.46380507038</v>
      </c>
    </row>
    <row r="25" spans="2:7" x14ac:dyDescent="0.2">
      <c r="B25" s="38">
        <v>2039</v>
      </c>
      <c r="C25" s="39">
        <v>195631.16167943145</v>
      </c>
      <c r="D25" s="39">
        <v>13223.0885357732</v>
      </c>
      <c r="E25" s="39">
        <v>230085.29569030847</v>
      </c>
      <c r="F25" s="39">
        <v>38757.374601682328</v>
      </c>
      <c r="G25" s="40">
        <v>477696.92050719541</v>
      </c>
    </row>
    <row r="26" spans="2:7" x14ac:dyDescent="0.2">
      <c r="B26" s="38">
        <v>2040</v>
      </c>
      <c r="C26" s="39">
        <v>166514.87530672207</v>
      </c>
      <c r="D26" s="39">
        <v>10580.586323970982</v>
      </c>
      <c r="E26" s="39">
        <v>185879.09015780155</v>
      </c>
      <c r="F26" s="39">
        <v>39920.095839732792</v>
      </c>
      <c r="G26" s="40">
        <v>402894.64762822737</v>
      </c>
    </row>
    <row r="27" spans="2:7" x14ac:dyDescent="0.2">
      <c r="B27" s="38">
        <v>2041</v>
      </c>
      <c r="C27" s="39">
        <v>263439.40303470264</v>
      </c>
      <c r="D27" s="39">
        <v>37353.385988872891</v>
      </c>
      <c r="E27" s="39">
        <v>150519.84625639222</v>
      </c>
      <c r="F27" s="39">
        <v>41117.69871492478</v>
      </c>
      <c r="G27" s="40">
        <v>492430.3339948926</v>
      </c>
    </row>
    <row r="28" spans="2:7" x14ac:dyDescent="0.2">
      <c r="B28" s="38">
        <v>2042</v>
      </c>
      <c r="C28" s="39">
        <v>229778.83660341162</v>
      </c>
      <c r="D28" s="39">
        <v>30421.7407075509</v>
      </c>
      <c r="E28" s="39">
        <v>122239.59423930787</v>
      </c>
      <c r="F28" s="39">
        <v>42351.229676372532</v>
      </c>
      <c r="G28" s="40">
        <v>424791.40122664295</v>
      </c>
    </row>
    <row r="29" spans="2:7" x14ac:dyDescent="0.2">
      <c r="B29" s="38">
        <v>2043</v>
      </c>
      <c r="C29" s="39">
        <v>229118.15094194328</v>
      </c>
      <c r="D29" s="39">
        <v>17314.38971739071</v>
      </c>
      <c r="E29" s="39">
        <v>99623.67478822502</v>
      </c>
      <c r="F29" s="39">
        <v>43621.766566663704</v>
      </c>
      <c r="G29" s="40">
        <v>389677.98201422271</v>
      </c>
    </row>
    <row r="30" spans="2:7" x14ac:dyDescent="0.2">
      <c r="B30" s="38">
        <v>2044</v>
      </c>
      <c r="C30" s="39">
        <v>282828.96670994244</v>
      </c>
      <c r="D30" s="39">
        <v>39404.022462615168</v>
      </c>
      <c r="E30" s="39">
        <v>81540.133631760473</v>
      </c>
      <c r="F30" s="39">
        <v>44930.419563663621</v>
      </c>
      <c r="G30" s="40">
        <v>448703.54236798169</v>
      </c>
    </row>
    <row r="31" spans="2:7" x14ac:dyDescent="0.2">
      <c r="B31" s="38">
        <v>2045</v>
      </c>
      <c r="C31" s="39">
        <v>266109.19313555514</v>
      </c>
      <c r="D31" s="39">
        <v>46160.423582696989</v>
      </c>
      <c r="E31" s="39">
        <v>67083.225899428129</v>
      </c>
      <c r="F31" s="39">
        <v>46278.332150573522</v>
      </c>
      <c r="G31" s="40">
        <v>425631.17476825381</v>
      </c>
    </row>
    <row r="32" spans="2:7" x14ac:dyDescent="0.2">
      <c r="B32" s="38">
        <v>2046</v>
      </c>
      <c r="C32" s="39">
        <v>153057.05065136598</v>
      </c>
      <c r="D32" s="39">
        <v>62432.831217367297</v>
      </c>
      <c r="E32" s="39">
        <v>55528.210532135607</v>
      </c>
      <c r="F32" s="39">
        <v>47666.682115090727</v>
      </c>
      <c r="G32" s="40">
        <v>318684.77451595961</v>
      </c>
    </row>
    <row r="33" spans="2:7" x14ac:dyDescent="0.2">
      <c r="B33" s="38">
        <v>2047</v>
      </c>
      <c r="C33" s="39">
        <v>151826.33803215288</v>
      </c>
      <c r="D33" s="39">
        <v>60580.151783576861</v>
      </c>
      <c r="E33" s="39">
        <v>46295.178552446043</v>
      </c>
      <c r="F33" s="39">
        <v>49096.682578543456</v>
      </c>
      <c r="G33" s="40">
        <v>307798.35094671923</v>
      </c>
    </row>
    <row r="34" spans="2:7" x14ac:dyDescent="0.2">
      <c r="B34" s="38">
        <v>2048</v>
      </c>
      <c r="C34" s="39">
        <v>158813.75124309096</v>
      </c>
      <c r="D34" s="39">
        <v>57603.777103245353</v>
      </c>
      <c r="E34" s="39">
        <v>38920.109874279704</v>
      </c>
      <c r="F34" s="39">
        <v>50569.583055899762</v>
      </c>
      <c r="G34" s="40">
        <v>305907.22127651575</v>
      </c>
    </row>
    <row r="35" spans="2:7" x14ac:dyDescent="0.2">
      <c r="B35" s="38">
        <v>2049</v>
      </c>
      <c r="C35" s="39">
        <v>150370.21197273169</v>
      </c>
      <c r="D35" s="39">
        <v>55084.72752218142</v>
      </c>
      <c r="E35" s="39">
        <v>33031.714105468498</v>
      </c>
      <c r="F35" s="39">
        <v>52086.670547576752</v>
      </c>
      <c r="G35" s="40">
        <v>290573.32414795837</v>
      </c>
    </row>
    <row r="36" spans="2:7" x14ac:dyDescent="0.2">
      <c r="B36" s="38">
        <v>2050</v>
      </c>
      <c r="C36" s="39">
        <v>141127.58907595946</v>
      </c>
      <c r="D36" s="39">
        <v>51457.895992476733</v>
      </c>
      <c r="E36" s="39">
        <v>28332.89947363461</v>
      </c>
      <c r="F36" s="39">
        <v>53649.270664004056</v>
      </c>
      <c r="G36" s="40">
        <v>274567.65520607482</v>
      </c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4"/>
  <sheetViews>
    <sheetView topLeftCell="A16" workbookViewId="0">
      <selection activeCell="E15" sqref="E15"/>
    </sheetView>
  </sheetViews>
  <sheetFormatPr baseColWidth="10" defaultRowHeight="15" x14ac:dyDescent="0.25"/>
  <cols>
    <col min="2" max="2" width="15" customWidth="1"/>
    <col min="3" max="4" width="18.85546875" style="1" bestFit="1" customWidth="1"/>
    <col min="5" max="5" width="23.5703125" style="1" customWidth="1"/>
    <col min="6" max="6" width="20.42578125" style="1" bestFit="1" customWidth="1"/>
    <col min="7" max="7" width="32.140625" customWidth="1"/>
    <col min="8" max="10" width="17.85546875" bestFit="1" customWidth="1"/>
  </cols>
  <sheetData>
    <row r="2" spans="2:10" x14ac:dyDescent="0.25">
      <c r="B2" t="s">
        <v>36</v>
      </c>
      <c r="G2">
        <f>3700*27.18</f>
        <v>100566</v>
      </c>
    </row>
    <row r="3" spans="2:10" ht="15.75" thickBot="1" x14ac:dyDescent="0.3">
      <c r="G3">
        <f>+G2/4</f>
        <v>25141.5</v>
      </c>
    </row>
    <row r="4" spans="2:10" ht="15.75" thickBot="1" x14ac:dyDescent="0.3">
      <c r="B4" s="10"/>
      <c r="C4" s="43" t="s">
        <v>1</v>
      </c>
      <c r="D4" s="44"/>
      <c r="E4" s="43" t="s">
        <v>2</v>
      </c>
      <c r="F4" s="44"/>
      <c r="H4" s="45" t="s">
        <v>33</v>
      </c>
      <c r="I4" s="46"/>
    </row>
    <row r="5" spans="2:10" ht="15.75" thickBot="1" x14ac:dyDescent="0.3">
      <c r="B5" s="4"/>
      <c r="C5" s="8">
        <v>0.2</v>
      </c>
      <c r="D5" s="5">
        <v>0.05</v>
      </c>
      <c r="E5" s="8">
        <v>0.2</v>
      </c>
      <c r="F5" s="5">
        <v>0.05</v>
      </c>
      <c r="H5" s="24">
        <v>2021</v>
      </c>
      <c r="I5" s="25">
        <v>2022</v>
      </c>
      <c r="J5" t="s">
        <v>35</v>
      </c>
    </row>
    <row r="6" spans="2:10" ht="15.75" thickBot="1" x14ac:dyDescent="0.3">
      <c r="B6" s="6" t="s">
        <v>0</v>
      </c>
      <c r="C6" s="9">
        <v>18988997301.145782</v>
      </c>
      <c r="D6" s="7">
        <v>11021862874.419617</v>
      </c>
      <c r="E6" s="9">
        <v>19409362860.857391</v>
      </c>
      <c r="F6" s="7">
        <v>12780057163.037695</v>
      </c>
      <c r="H6" s="22">
        <f>+C6+D6</f>
        <v>30010860175.565399</v>
      </c>
      <c r="I6" s="23">
        <f>+E6+F6</f>
        <v>32189420023.895088</v>
      </c>
      <c r="J6" s="3">
        <f>+H6+I6</f>
        <v>62200280199.460487</v>
      </c>
    </row>
    <row r="7" spans="2:10" ht="15.75" thickBot="1" x14ac:dyDescent="0.3">
      <c r="H7" s="45" t="s">
        <v>34</v>
      </c>
      <c r="I7" s="46"/>
    </row>
    <row r="8" spans="2:10" ht="15.75" thickBot="1" x14ac:dyDescent="0.3">
      <c r="C8" s="2">
        <v>0.1</v>
      </c>
      <c r="H8" s="26">
        <v>2021</v>
      </c>
      <c r="I8" s="27">
        <v>2022</v>
      </c>
    </row>
    <row r="9" spans="2:10" ht="15.75" thickBot="1" x14ac:dyDescent="0.3">
      <c r="H9" s="22">
        <f>+F27+F32</f>
        <v>28695564208.850853</v>
      </c>
      <c r="I9" s="23">
        <f>+G27+G32</f>
        <v>32676495061.356911</v>
      </c>
      <c r="J9" s="3">
        <f>+H9+I9</f>
        <v>61372059270.207764</v>
      </c>
    </row>
    <row r="10" spans="2:10" x14ac:dyDescent="0.25">
      <c r="B10" t="s">
        <v>3</v>
      </c>
    </row>
    <row r="11" spans="2:10" ht="15.75" thickBot="1" x14ac:dyDescent="0.3">
      <c r="C11" s="11">
        <v>2021</v>
      </c>
      <c r="D11" s="11">
        <v>2022</v>
      </c>
      <c r="H11">
        <v>2021</v>
      </c>
      <c r="I11">
        <v>2022</v>
      </c>
    </row>
    <row r="12" spans="2:10" ht="15.75" thickBot="1" x14ac:dyDescent="0.3">
      <c r="B12" s="29" t="s">
        <v>4</v>
      </c>
      <c r="G12" s="29" t="s">
        <v>21</v>
      </c>
    </row>
    <row r="13" spans="2:10" ht="45" x14ac:dyDescent="0.25">
      <c r="B13" t="s">
        <v>5</v>
      </c>
      <c r="C13" s="1">
        <v>20565153</v>
      </c>
      <c r="D13" s="1">
        <v>22716859</v>
      </c>
      <c r="G13" s="19" t="s">
        <v>22</v>
      </c>
    </row>
    <row r="14" spans="2:10" x14ac:dyDescent="0.25">
      <c r="B14" t="s">
        <v>8</v>
      </c>
      <c r="C14" s="1">
        <v>135000</v>
      </c>
      <c r="D14" s="1">
        <v>140000</v>
      </c>
    </row>
    <row r="15" spans="2:10" x14ac:dyDescent="0.25">
      <c r="B15" t="s">
        <v>6</v>
      </c>
      <c r="C15" s="2">
        <v>0.1</v>
      </c>
      <c r="D15" s="2">
        <v>0.1</v>
      </c>
      <c r="G15" t="s">
        <v>23</v>
      </c>
      <c r="H15" s="16">
        <v>3.0000000000000001E-3</v>
      </c>
      <c r="I15" s="16">
        <v>3.0000000000000001E-3</v>
      </c>
    </row>
    <row r="16" spans="2:10" x14ac:dyDescent="0.25">
      <c r="B16" t="s">
        <v>7</v>
      </c>
      <c r="C16" s="28">
        <f>+C13*C14*C15</f>
        <v>277629565500</v>
      </c>
      <c r="D16" s="28">
        <f>+D13*D14*D15</f>
        <v>318036026000</v>
      </c>
      <c r="G16" t="s">
        <v>24</v>
      </c>
      <c r="H16" s="17">
        <v>0.05</v>
      </c>
      <c r="I16" s="17">
        <v>0.05</v>
      </c>
    </row>
    <row r="17" spans="2:9" x14ac:dyDescent="0.25">
      <c r="G17" t="s">
        <v>25</v>
      </c>
      <c r="H17">
        <v>3500</v>
      </c>
      <c r="I17">
        <v>3500</v>
      </c>
    </row>
    <row r="18" spans="2:9" x14ac:dyDescent="0.25">
      <c r="B18" t="s">
        <v>9</v>
      </c>
      <c r="G18" t="s">
        <v>26</v>
      </c>
      <c r="H18">
        <v>55</v>
      </c>
      <c r="I18">
        <v>55</v>
      </c>
    </row>
    <row r="19" spans="2:9" x14ac:dyDescent="0.25">
      <c r="G19" t="s">
        <v>27</v>
      </c>
      <c r="H19" s="1">
        <f>+C13</f>
        <v>20565153</v>
      </c>
      <c r="I19" s="1">
        <f>+D13</f>
        <v>22716859</v>
      </c>
    </row>
    <row r="20" spans="2:9" x14ac:dyDescent="0.25">
      <c r="B20" t="s">
        <v>10</v>
      </c>
      <c r="C20" s="12">
        <v>0.51081081081081081</v>
      </c>
      <c r="G20" t="s">
        <v>28</v>
      </c>
      <c r="H20" s="17">
        <v>0.9</v>
      </c>
      <c r="I20" s="17">
        <v>0.9</v>
      </c>
    </row>
    <row r="21" spans="2:9" x14ac:dyDescent="0.25">
      <c r="B21" t="s">
        <v>11</v>
      </c>
      <c r="C21" s="12">
        <v>0.38918918918918921</v>
      </c>
    </row>
    <row r="22" spans="2:9" x14ac:dyDescent="0.25">
      <c r="B22" t="s">
        <v>12</v>
      </c>
      <c r="C22" s="12">
        <v>0.1</v>
      </c>
      <c r="G22" t="s">
        <v>29</v>
      </c>
      <c r="H22" s="18">
        <f>(H16+H15)*H18*H19*H20*H17</f>
        <v>188834376134.25003</v>
      </c>
      <c r="I22" s="18">
        <f>(I16+I15)*I18*I19*I20*I17</f>
        <v>208591878552.75003</v>
      </c>
    </row>
    <row r="23" spans="2:9" x14ac:dyDescent="0.25">
      <c r="B23" s="30"/>
      <c r="C23" s="31"/>
      <c r="D23" s="31"/>
      <c r="E23" s="31"/>
      <c r="F23" s="31"/>
      <c r="G23" s="30"/>
      <c r="H23" s="30"/>
      <c r="I23" s="30"/>
    </row>
    <row r="24" spans="2:9" x14ac:dyDescent="0.25">
      <c r="B24" t="s">
        <v>30</v>
      </c>
    </row>
    <row r="25" spans="2:9" x14ac:dyDescent="0.25">
      <c r="B25" t="s">
        <v>16</v>
      </c>
      <c r="D25" s="1" t="s">
        <v>17</v>
      </c>
      <c r="E25" s="1" t="s">
        <v>18</v>
      </c>
      <c r="F25" s="1" t="s">
        <v>19</v>
      </c>
      <c r="G25" s="1" t="s">
        <v>20</v>
      </c>
    </row>
    <row r="26" spans="2:9" x14ac:dyDescent="0.25">
      <c r="B26" t="s">
        <v>13</v>
      </c>
      <c r="C26" s="13">
        <v>4.9299999999999997E-2</v>
      </c>
      <c r="D26" s="12">
        <v>2.4649999999999998E-2</v>
      </c>
      <c r="E26" s="15">
        <f>$C$21*D26*25%</f>
        <v>2.3983783783783782E-3</v>
      </c>
      <c r="F26" s="1">
        <f>+E26*$C$16</f>
        <v>665860747.09378374</v>
      </c>
      <c r="G26" s="3">
        <f>+E26*$D$16</f>
        <v>762770728.30378377</v>
      </c>
    </row>
    <row r="27" spans="2:9" x14ac:dyDescent="0.25">
      <c r="B27" t="s">
        <v>14</v>
      </c>
      <c r="C27" s="13">
        <v>0.77090000000000003</v>
      </c>
      <c r="D27" s="12">
        <v>0.88545000000000007</v>
      </c>
      <c r="E27" s="15">
        <f t="shared" ref="E27:E28" si="0">$C$21*D27*25%</f>
        <v>8.6151891891891902E-2</v>
      </c>
      <c r="F27" s="1">
        <f>+E27*$C$16</f>
        <v>23918312312.948921</v>
      </c>
      <c r="G27" s="3">
        <f t="shared" ref="G27:G28" si="1">+E27*$D$16</f>
        <v>27399405329.678921</v>
      </c>
    </row>
    <row r="28" spans="2:9" x14ac:dyDescent="0.25">
      <c r="B28" t="s">
        <v>15</v>
      </c>
      <c r="C28" s="13">
        <v>0.17979999999999999</v>
      </c>
      <c r="D28" s="12">
        <v>8.9899999999999994E-2</v>
      </c>
      <c r="E28" s="15">
        <f t="shared" si="0"/>
        <v>8.7470270270270274E-3</v>
      </c>
      <c r="F28" s="1">
        <f t="shared" ref="F28" si="2">+E28*$C$16</f>
        <v>2428433312.9302702</v>
      </c>
      <c r="G28" s="3">
        <f t="shared" si="1"/>
        <v>2781869714.9902706</v>
      </c>
    </row>
    <row r="30" spans="2:9" x14ac:dyDescent="0.25">
      <c r="B30" t="s">
        <v>31</v>
      </c>
    </row>
    <row r="31" spans="2:9" x14ac:dyDescent="0.25">
      <c r="B31" t="s">
        <v>16</v>
      </c>
      <c r="D31" s="1" t="s">
        <v>17</v>
      </c>
      <c r="E31" s="1" t="s">
        <v>18</v>
      </c>
      <c r="F31" s="1" t="s">
        <v>19</v>
      </c>
      <c r="G31" s="1" t="s">
        <v>20</v>
      </c>
    </row>
    <row r="32" spans="2:9" x14ac:dyDescent="0.25">
      <c r="B32" s="20" t="s">
        <v>14</v>
      </c>
      <c r="C32" s="12">
        <v>0.77090000000000003</v>
      </c>
      <c r="D32" s="12">
        <v>0.88545000000000007</v>
      </c>
      <c r="E32" s="14">
        <v>2.5298634675000001E-2</v>
      </c>
      <c r="F32" s="1">
        <f>+E32*$H$22</f>
        <v>4777251895.9019308</v>
      </c>
      <c r="G32" s="21">
        <f>+E32*$I$22</f>
        <v>5277089731.6779909</v>
      </c>
    </row>
    <row r="33" spans="2:7" x14ac:dyDescent="0.25">
      <c r="B33" s="20" t="s">
        <v>15</v>
      </c>
      <c r="C33" s="12">
        <v>4.9299999999999997E-2</v>
      </c>
      <c r="D33" s="12">
        <v>8.9899999999999994E-2</v>
      </c>
      <c r="E33" s="14">
        <v>2.5685778499999999E-3</v>
      </c>
      <c r="F33" s="1">
        <f t="shared" ref="F33:F34" si="3">+E33*$H$22</f>
        <v>485035795.85700321</v>
      </c>
      <c r="G33" s="21">
        <f t="shared" ref="G33:G34" si="4">+E33*$I$22</f>
        <v>535784478.94048375</v>
      </c>
    </row>
    <row r="34" spans="2:7" ht="22.5" x14ac:dyDescent="0.25">
      <c r="B34" s="20" t="s">
        <v>32</v>
      </c>
      <c r="C34" s="12">
        <v>0.17979999999999999</v>
      </c>
      <c r="D34" s="12">
        <v>2.4649999999999998E-2</v>
      </c>
      <c r="E34" s="14">
        <v>7.0428747499999989E-4</v>
      </c>
      <c r="F34" s="1">
        <f t="shared" si="3"/>
        <v>132993685.9607912</v>
      </c>
      <c r="G34" s="21">
        <f t="shared" si="4"/>
        <v>146908647.45142296</v>
      </c>
    </row>
  </sheetData>
  <mergeCells count="4">
    <mergeCell ref="C4:D4"/>
    <mergeCell ref="E4:F4"/>
    <mergeCell ref="H4:I4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RESUMEN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Roberto Bernal Lopez</dc:creator>
  <cp:lastModifiedBy>CAMILO ANDRES OROZCO LOPEZ</cp:lastModifiedBy>
  <dcterms:created xsi:type="dcterms:W3CDTF">2020-09-17T15:16:15Z</dcterms:created>
  <dcterms:modified xsi:type="dcterms:W3CDTF">2020-09-24T21:21:41Z</dcterms:modified>
</cp:coreProperties>
</file>