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8435030\Desktop\Reportes de Empleo\"/>
    </mc:Choice>
  </mc:AlternateContent>
  <xr:revisionPtr revIDLastSave="0" documentId="13_ncr:1_{766E4BCC-DD29-41CE-9C6F-ACD67BF31810}" xr6:coauthVersionLast="45" xr6:coauthVersionMax="45" xr10:uidLastSave="{00000000-0000-0000-0000-000000000000}"/>
  <bookViews>
    <workbookView xWindow="-120" yWindow="-120" windowWidth="20730" windowHeight="11160" xr2:uid="{BA759B8F-C754-4B6E-8CF3-B61E17FC9EEE}"/>
  </bookViews>
  <sheets>
    <sheet name="REGULARES Y CARGA NA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3" i="3" l="1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C43" i="3"/>
  <c r="E42" i="3"/>
  <c r="D42" i="3"/>
  <c r="F42" i="3"/>
  <c r="G42" i="3"/>
  <c r="H42" i="3"/>
  <c r="I42" i="3"/>
  <c r="J42" i="3"/>
  <c r="K42" i="3"/>
  <c r="L42" i="3"/>
  <c r="M42" i="3"/>
  <c r="N42" i="3"/>
  <c r="O42" i="3"/>
  <c r="P42" i="3"/>
  <c r="Q42" i="3"/>
  <c r="C42" i="3"/>
  <c r="E40" i="3"/>
  <c r="Q3" i="3"/>
  <c r="F36" i="3" l="1"/>
  <c r="C40" i="3" l="1"/>
  <c r="C39" i="3"/>
  <c r="D16" i="3"/>
  <c r="E16" i="3"/>
  <c r="G16" i="3"/>
  <c r="H16" i="3"/>
  <c r="J16" i="3"/>
  <c r="K16" i="3"/>
  <c r="L16" i="3"/>
  <c r="M16" i="3"/>
  <c r="N16" i="3"/>
  <c r="O16" i="3"/>
  <c r="C36" i="3"/>
  <c r="C16" i="3"/>
  <c r="L36" i="3"/>
  <c r="D36" i="3" l="1"/>
  <c r="E36" i="3"/>
  <c r="G36" i="3"/>
  <c r="H36" i="3"/>
  <c r="I36" i="3"/>
  <c r="J36" i="3"/>
  <c r="K36" i="3"/>
  <c r="M36" i="3"/>
  <c r="N36" i="3"/>
  <c r="O36" i="3"/>
  <c r="P36" i="3"/>
  <c r="P15" i="3"/>
  <c r="P16" i="3" s="1"/>
  <c r="I15" i="3"/>
  <c r="I16" i="3" s="1"/>
  <c r="F16" i="3" l="1"/>
  <c r="Q15" i="3"/>
  <c r="J40" i="3"/>
  <c r="Q4" i="3"/>
  <c r="Q5" i="3"/>
  <c r="Q6" i="3"/>
  <c r="Q7" i="3"/>
  <c r="Q8" i="3"/>
  <c r="Q9" i="3"/>
  <c r="Q10" i="3"/>
  <c r="Q11" i="3"/>
  <c r="Q12" i="3"/>
  <c r="Q13" i="3"/>
  <c r="C14" i="3" s="1"/>
  <c r="Q23" i="3"/>
  <c r="Q24" i="3"/>
  <c r="Q25" i="3"/>
  <c r="Q26" i="3"/>
  <c r="Q27" i="3"/>
  <c r="Q28" i="3"/>
  <c r="Q29" i="3"/>
  <c r="Q30" i="3"/>
  <c r="Q31" i="3"/>
  <c r="Q32" i="3"/>
  <c r="Q33" i="3"/>
  <c r="C34" i="3" s="1"/>
  <c r="Q35" i="3"/>
  <c r="C37" i="3" s="1"/>
  <c r="D40" i="3"/>
  <c r="F40" i="3"/>
  <c r="G40" i="3"/>
  <c r="H40" i="3"/>
  <c r="I40" i="3"/>
  <c r="K40" i="3"/>
  <c r="L40" i="3"/>
  <c r="M40" i="3"/>
  <c r="N40" i="3"/>
  <c r="O40" i="3"/>
  <c r="P40" i="3"/>
  <c r="G39" i="3"/>
  <c r="H39" i="3"/>
  <c r="D39" i="3"/>
  <c r="E39" i="3"/>
  <c r="F39" i="3"/>
  <c r="I39" i="3"/>
  <c r="J39" i="3"/>
  <c r="K39" i="3"/>
  <c r="L39" i="3"/>
  <c r="M39" i="3"/>
  <c r="N39" i="3"/>
  <c r="O39" i="3"/>
  <c r="P39" i="3"/>
  <c r="R13" i="3" l="1"/>
  <c r="G14" i="3"/>
  <c r="J14" i="3"/>
  <c r="N14" i="3"/>
  <c r="D14" i="3"/>
  <c r="H14" i="3"/>
  <c r="K14" i="3"/>
  <c r="O14" i="3"/>
  <c r="E14" i="3"/>
  <c r="I14" i="3"/>
  <c r="L14" i="3"/>
  <c r="P14" i="3"/>
  <c r="F14" i="3"/>
  <c r="M14" i="3"/>
  <c r="Q14" i="3"/>
  <c r="E17" i="3"/>
  <c r="L17" i="3"/>
  <c r="F17" i="3"/>
  <c r="M17" i="3"/>
  <c r="Q17" i="3"/>
  <c r="K17" i="3"/>
  <c r="C17" i="3"/>
  <c r="Q16" i="3"/>
  <c r="P17" i="3"/>
  <c r="G17" i="3"/>
  <c r="J17" i="3"/>
  <c r="N17" i="3"/>
  <c r="D17" i="3"/>
  <c r="H17" i="3"/>
  <c r="O17" i="3"/>
  <c r="I17" i="3"/>
  <c r="R32" i="3"/>
  <c r="R12" i="3"/>
  <c r="R8" i="3"/>
  <c r="Q36" i="3"/>
  <c r="R30" i="3"/>
  <c r="R26" i="3"/>
  <c r="R10" i="3"/>
  <c r="R6" i="3"/>
  <c r="N37" i="3"/>
  <c r="J37" i="3"/>
  <c r="H37" i="3"/>
  <c r="D37" i="3"/>
  <c r="K37" i="3"/>
  <c r="E37" i="3"/>
  <c r="Q37" i="3"/>
  <c r="M37" i="3"/>
  <c r="G37" i="3"/>
  <c r="O37" i="3"/>
  <c r="P37" i="3"/>
  <c r="L37" i="3"/>
  <c r="F37" i="3"/>
  <c r="I37" i="3"/>
  <c r="Q40" i="3"/>
  <c r="G34" i="3"/>
  <c r="M34" i="3"/>
  <c r="Q34" i="3"/>
  <c r="L34" i="3"/>
  <c r="D34" i="3"/>
  <c r="H34" i="3"/>
  <c r="J34" i="3"/>
  <c r="N34" i="3"/>
  <c r="F34" i="3"/>
  <c r="P34" i="3"/>
  <c r="E34" i="3"/>
  <c r="I34" i="3"/>
  <c r="K34" i="3"/>
  <c r="O34" i="3"/>
  <c r="R29" i="3"/>
  <c r="R28" i="3"/>
  <c r="R24" i="3"/>
  <c r="R4" i="3"/>
  <c r="R33" i="3"/>
  <c r="R31" i="3"/>
  <c r="R27" i="3"/>
  <c r="R23" i="3"/>
  <c r="R11" i="3"/>
  <c r="R7" i="3"/>
  <c r="R3" i="3"/>
  <c r="R25" i="3"/>
  <c r="Q39" i="3"/>
  <c r="R9" i="3"/>
  <c r="R5" i="3"/>
</calcChain>
</file>

<file path=xl/sharedStrings.xml><?xml version="1.0" encoding="utf-8"?>
<sst xmlns="http://schemas.openxmlformats.org/spreadsheetml/2006/main" count="86" uniqueCount="48">
  <si>
    <t>Profesional</t>
  </si>
  <si>
    <t>Personal de Vuelo</t>
  </si>
  <si>
    <t xml:space="preserve">Pilotos y Copilotos </t>
  </si>
  <si>
    <t>Tripulación de Cabina</t>
  </si>
  <si>
    <t xml:space="preserve">Personal de Mantenimiento y Revisión </t>
  </si>
  <si>
    <t>Mecánicos de mantenimiento licenciado</t>
  </si>
  <si>
    <t>Demás personal de mantenimiento</t>
  </si>
  <si>
    <t>Personal de Despacho</t>
  </si>
  <si>
    <t>En Terminal</t>
  </si>
  <si>
    <t>En Plataforma</t>
  </si>
  <si>
    <t>Personal Administrativo</t>
  </si>
  <si>
    <t>Técnico</t>
  </si>
  <si>
    <t>Auxiliar</t>
  </si>
  <si>
    <t>Docentes</t>
  </si>
  <si>
    <t>TOTAL FUNCIONARIOS</t>
  </si>
  <si>
    <t xml:space="preserve">AEROREPUBLICA </t>
  </si>
  <si>
    <t xml:space="preserve">AIRES </t>
  </si>
  <si>
    <t xml:space="preserve">AVIANCA </t>
  </si>
  <si>
    <t xml:space="preserve">EASYFLY </t>
  </si>
  <si>
    <t xml:space="preserve">SATENA </t>
  </si>
  <si>
    <t xml:space="preserve">VIVA AIR </t>
  </si>
  <si>
    <t xml:space="preserve">ALIANSA </t>
  </si>
  <si>
    <t xml:space="preserve">AEROSUCRE </t>
  </si>
  <si>
    <t xml:space="preserve">LANCO </t>
  </si>
  <si>
    <t xml:space="preserve">LAS </t>
  </si>
  <si>
    <t xml:space="preserve">SELVA </t>
  </si>
  <si>
    <t xml:space="preserve">AER CARIBE </t>
  </si>
  <si>
    <t xml:space="preserve">TAMPA </t>
  </si>
  <si>
    <t>Variación Porcentual</t>
  </si>
  <si>
    <t>TOTAL</t>
  </si>
  <si>
    <t>Var. %</t>
  </si>
  <si>
    <t>Tasa de Cambio Utulizada</t>
  </si>
  <si>
    <t>Tasa de Cambio Utilizada</t>
  </si>
  <si>
    <t>Participación %</t>
  </si>
  <si>
    <t>Promedio Ingresos por Trabajador</t>
  </si>
  <si>
    <t>Servicios Tercerizados</t>
  </si>
  <si>
    <t xml:space="preserve">REGIONAL
 EXPRESS </t>
  </si>
  <si>
    <t xml:space="preserve">REGIONAL 
EXPRESS </t>
  </si>
  <si>
    <t>Personal de
formación</t>
  </si>
  <si>
    <t>Personal de 
formación</t>
  </si>
  <si>
    <t>CATEGORIA DEL PERSONAL</t>
  </si>
  <si>
    <t>FORMACIÓN PERSONAL</t>
  </si>
  <si>
    <t>Variación Número Empleados</t>
  </si>
  <si>
    <t>Variación Porcentual en Número Empleados</t>
  </si>
  <si>
    <t xml:space="preserve">Variación Gasto de Personal </t>
  </si>
  <si>
    <t>TOTAL GASTOS DE PERSONAL</t>
  </si>
  <si>
    <t>II SEMESTRE 2019</t>
  </si>
  <si>
    <t>I SEMESTRE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</si>
</sst>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 wrapText="1"/>
    </xf>
    <xf numFmtId="3" fontId="0" fillId="0" borderId="1" xfId="0" applyNumberFormat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3D4C-C175-4644-B104-C0F5B9610F96}">
  <dimension ref="A1:R43"/>
  <sheetViews>
    <sheetView tabSelected="1" workbookViewId="0">
      <selection activeCell="A22" sqref="A22"/>
    </sheetView>
  </sheetViews>
  <sheetFormatPr baseColWidth="10" defaultRowHeight="15" x14ac:dyDescent="0.25"/>
  <cols>
    <col min="1" max="1" width="15.140625" customWidth="1"/>
    <col min="2" max="2" width="40.7109375" bestFit="1" customWidth="1"/>
    <col min="3" max="3" width="15.85546875" bestFit="1" customWidth="1"/>
    <col min="4" max="4" width="17.28515625" bestFit="1" customWidth="1"/>
    <col min="5" max="6" width="14.7109375" bestFit="1" customWidth="1"/>
    <col min="7" max="9" width="13.7109375" bestFit="1" customWidth="1"/>
    <col min="11" max="11" width="12.7109375" bestFit="1" customWidth="1"/>
    <col min="12" max="12" width="15.140625" bestFit="1" customWidth="1"/>
    <col min="13" max="13" width="12.7109375" bestFit="1" customWidth="1"/>
    <col min="15" max="15" width="12.7109375" bestFit="1" customWidth="1"/>
    <col min="16" max="16" width="13.7109375" bestFit="1" customWidth="1"/>
    <col min="17" max="17" width="16.42578125" bestFit="1" customWidth="1"/>
    <col min="18" max="18" width="14.140625" bestFit="1" customWidth="1"/>
  </cols>
  <sheetData>
    <row r="1" spans="1:18" x14ac:dyDescent="0.25">
      <c r="A1" s="18" t="s">
        <v>46</v>
      </c>
    </row>
    <row r="2" spans="1:18" s="10" customFormat="1" ht="30" x14ac:dyDescent="0.25">
      <c r="A2" s="20" t="s">
        <v>40</v>
      </c>
      <c r="B2" s="19" t="s">
        <v>41</v>
      </c>
      <c r="C2" s="19" t="s">
        <v>15</v>
      </c>
      <c r="D2" s="19" t="s">
        <v>16</v>
      </c>
      <c r="E2" s="19" t="s">
        <v>17</v>
      </c>
      <c r="F2" s="19" t="s">
        <v>18</v>
      </c>
      <c r="G2" s="19" t="s">
        <v>19</v>
      </c>
      <c r="H2" s="19" t="s">
        <v>20</v>
      </c>
      <c r="I2" s="20" t="s">
        <v>36</v>
      </c>
      <c r="J2" s="19" t="s">
        <v>21</v>
      </c>
      <c r="K2" s="19" t="s">
        <v>22</v>
      </c>
      <c r="L2" s="19" t="s">
        <v>23</v>
      </c>
      <c r="M2" s="19" t="s">
        <v>24</v>
      </c>
      <c r="N2" s="19" t="s">
        <v>25</v>
      </c>
      <c r="O2" s="19" t="s">
        <v>26</v>
      </c>
      <c r="P2" s="19" t="s">
        <v>27</v>
      </c>
      <c r="Q2" s="19" t="s">
        <v>29</v>
      </c>
      <c r="R2" s="19" t="s">
        <v>30</v>
      </c>
    </row>
    <row r="3" spans="1:18" x14ac:dyDescent="0.25">
      <c r="A3" s="21" t="s">
        <v>1</v>
      </c>
      <c r="B3" s="2" t="s">
        <v>2</v>
      </c>
      <c r="C3" s="5">
        <v>171</v>
      </c>
      <c r="D3" s="5">
        <v>170</v>
      </c>
      <c r="E3" s="5">
        <v>1260</v>
      </c>
      <c r="F3" s="5">
        <v>177</v>
      </c>
      <c r="G3" s="5">
        <v>30</v>
      </c>
      <c r="H3" s="5">
        <v>140</v>
      </c>
      <c r="I3" s="5">
        <v>97</v>
      </c>
      <c r="J3" s="5">
        <v>9</v>
      </c>
      <c r="K3" s="5">
        <v>23</v>
      </c>
      <c r="L3" s="5">
        <v>68</v>
      </c>
      <c r="M3" s="5">
        <v>26</v>
      </c>
      <c r="N3" s="5">
        <v>0</v>
      </c>
      <c r="O3" s="5">
        <v>16</v>
      </c>
      <c r="P3" s="5">
        <v>91</v>
      </c>
      <c r="Q3" s="5">
        <f>SUM(C3:P3)</f>
        <v>2278</v>
      </c>
      <c r="R3" s="12">
        <f>+Q3/Q$13</f>
        <v>0.14828798333550319</v>
      </c>
    </row>
    <row r="4" spans="1:18" x14ac:dyDescent="0.25">
      <c r="A4" s="21"/>
      <c r="B4" s="2" t="s">
        <v>3</v>
      </c>
      <c r="C4" s="5">
        <v>187</v>
      </c>
      <c r="D4" s="5">
        <v>308</v>
      </c>
      <c r="E4" s="5">
        <v>1913</v>
      </c>
      <c r="F4" s="5">
        <v>109</v>
      </c>
      <c r="G4" s="5">
        <v>43</v>
      </c>
      <c r="H4" s="5">
        <v>249</v>
      </c>
      <c r="I4" s="5">
        <v>70</v>
      </c>
      <c r="J4" s="5">
        <v>0</v>
      </c>
      <c r="K4" s="5">
        <v>6</v>
      </c>
      <c r="L4" s="5">
        <v>0</v>
      </c>
      <c r="M4" s="5">
        <v>13</v>
      </c>
      <c r="N4" s="5">
        <v>0</v>
      </c>
      <c r="O4" s="5">
        <v>0</v>
      </c>
      <c r="P4" s="5">
        <v>0</v>
      </c>
      <c r="Q4" s="5">
        <f>SUM(C4:P4)</f>
        <v>2898</v>
      </c>
      <c r="R4" s="12">
        <f t="shared" ref="R4:R12" si="0">+Q4/Q$13</f>
        <v>0.18864731154797551</v>
      </c>
    </row>
    <row r="5" spans="1:18" x14ac:dyDescent="0.25">
      <c r="A5" s="21" t="s">
        <v>4</v>
      </c>
      <c r="B5" s="2" t="s">
        <v>5</v>
      </c>
      <c r="C5" s="5">
        <v>94</v>
      </c>
      <c r="D5" s="5">
        <v>162</v>
      </c>
      <c r="E5" s="5">
        <v>1628</v>
      </c>
      <c r="F5" s="5">
        <v>138</v>
      </c>
      <c r="G5" s="5">
        <v>55</v>
      </c>
      <c r="H5" s="5">
        <v>84</v>
      </c>
      <c r="I5" s="5">
        <v>46</v>
      </c>
      <c r="J5" s="5">
        <v>7</v>
      </c>
      <c r="K5" s="5">
        <v>38</v>
      </c>
      <c r="L5" s="5">
        <v>0</v>
      </c>
      <c r="M5" s="5">
        <v>18</v>
      </c>
      <c r="N5" s="5">
        <v>2</v>
      </c>
      <c r="O5" s="5">
        <v>0</v>
      </c>
      <c r="P5" s="5">
        <v>9</v>
      </c>
      <c r="Q5" s="5">
        <f>SUM(C5:P5)</f>
        <v>2281</v>
      </c>
      <c r="R5" s="12">
        <f t="shared" si="0"/>
        <v>0.14848327040749904</v>
      </c>
    </row>
    <row r="6" spans="1:18" x14ac:dyDescent="0.25">
      <c r="A6" s="21"/>
      <c r="B6" s="2" t="s">
        <v>6</v>
      </c>
      <c r="C6" s="5">
        <v>35</v>
      </c>
      <c r="D6" s="5">
        <v>53</v>
      </c>
      <c r="E6" s="5">
        <v>767</v>
      </c>
      <c r="F6" s="5">
        <v>46</v>
      </c>
      <c r="G6" s="5">
        <v>0</v>
      </c>
      <c r="H6" s="5">
        <v>0</v>
      </c>
      <c r="I6" s="5">
        <v>31</v>
      </c>
      <c r="J6" s="5">
        <v>9</v>
      </c>
      <c r="K6" s="5">
        <v>26</v>
      </c>
      <c r="L6" s="5">
        <v>2</v>
      </c>
      <c r="M6" s="5">
        <v>58</v>
      </c>
      <c r="N6" s="5">
        <v>1</v>
      </c>
      <c r="O6" s="5">
        <v>2</v>
      </c>
      <c r="P6" s="5">
        <v>81</v>
      </c>
      <c r="Q6" s="5">
        <f>SUM(C6:P6)</f>
        <v>1111</v>
      </c>
      <c r="R6" s="12">
        <f t="shared" si="0"/>
        <v>7.232131232912381E-2</v>
      </c>
    </row>
    <row r="7" spans="1:18" x14ac:dyDescent="0.25">
      <c r="A7" s="21" t="s">
        <v>7</v>
      </c>
      <c r="B7" s="2" t="s">
        <v>8</v>
      </c>
      <c r="C7" s="5">
        <v>17</v>
      </c>
      <c r="D7" s="5">
        <v>397</v>
      </c>
      <c r="E7" s="5">
        <v>1749</v>
      </c>
      <c r="F7" s="5">
        <v>36</v>
      </c>
      <c r="G7" s="5">
        <v>13</v>
      </c>
      <c r="H7" s="5">
        <v>15</v>
      </c>
      <c r="I7" s="5">
        <v>0</v>
      </c>
      <c r="J7" s="5">
        <v>0</v>
      </c>
      <c r="K7" s="5">
        <v>12</v>
      </c>
      <c r="L7" s="5">
        <v>0</v>
      </c>
      <c r="M7" s="5">
        <v>6</v>
      </c>
      <c r="N7" s="5">
        <v>0</v>
      </c>
      <c r="O7" s="5">
        <v>0</v>
      </c>
      <c r="P7" s="5">
        <v>279</v>
      </c>
      <c r="Q7" s="5">
        <f>SUM(C7:P7)</f>
        <v>2524</v>
      </c>
      <c r="R7" s="12">
        <f t="shared" si="0"/>
        <v>0.16430152323916156</v>
      </c>
    </row>
    <row r="8" spans="1:18" x14ac:dyDescent="0.25">
      <c r="A8" s="21"/>
      <c r="B8" s="2" t="s">
        <v>9</v>
      </c>
      <c r="C8" s="5">
        <v>0</v>
      </c>
      <c r="D8" s="5">
        <v>101</v>
      </c>
      <c r="E8" s="5">
        <v>262</v>
      </c>
      <c r="F8" s="5">
        <v>0</v>
      </c>
      <c r="G8" s="5">
        <v>15</v>
      </c>
      <c r="H8" s="5">
        <v>0</v>
      </c>
      <c r="I8" s="5">
        <v>19</v>
      </c>
      <c r="J8" s="5">
        <v>4</v>
      </c>
      <c r="K8" s="5">
        <v>46</v>
      </c>
      <c r="L8" s="5">
        <v>16</v>
      </c>
      <c r="M8" s="5">
        <v>0</v>
      </c>
      <c r="N8" s="5">
        <v>0</v>
      </c>
      <c r="O8" s="5">
        <v>7</v>
      </c>
      <c r="P8" s="5">
        <v>27</v>
      </c>
      <c r="Q8" s="5">
        <f>SUM(C8:P8)</f>
        <v>497</v>
      </c>
      <c r="R8" s="12">
        <f t="shared" si="0"/>
        <v>3.2352558260643142E-2</v>
      </c>
    </row>
    <row r="9" spans="1:18" x14ac:dyDescent="0.25">
      <c r="A9" s="21" t="s">
        <v>10</v>
      </c>
      <c r="B9" s="2" t="s">
        <v>0</v>
      </c>
      <c r="C9" s="5">
        <v>155</v>
      </c>
      <c r="D9" s="5">
        <v>68</v>
      </c>
      <c r="E9" s="5">
        <v>1514</v>
      </c>
      <c r="F9" s="5">
        <v>11</v>
      </c>
      <c r="G9" s="5">
        <v>57</v>
      </c>
      <c r="H9" s="5">
        <v>171</v>
      </c>
      <c r="I9" s="5">
        <v>67</v>
      </c>
      <c r="J9" s="5">
        <v>1</v>
      </c>
      <c r="K9" s="5">
        <v>11</v>
      </c>
      <c r="L9" s="5">
        <v>12</v>
      </c>
      <c r="M9" s="5">
        <v>27</v>
      </c>
      <c r="N9" s="5">
        <v>2</v>
      </c>
      <c r="O9" s="5">
        <v>21</v>
      </c>
      <c r="P9" s="5">
        <v>114</v>
      </c>
      <c r="Q9" s="5">
        <f>SUM(C9:P9)</f>
        <v>2231</v>
      </c>
      <c r="R9" s="12">
        <f>+Q9/Q$13</f>
        <v>0.14522848587423512</v>
      </c>
    </row>
    <row r="10" spans="1:18" x14ac:dyDescent="0.25">
      <c r="A10" s="21"/>
      <c r="B10" s="2" t="s">
        <v>11</v>
      </c>
      <c r="C10" s="5">
        <v>216</v>
      </c>
      <c r="D10" s="5">
        <v>102</v>
      </c>
      <c r="E10" s="5">
        <v>10</v>
      </c>
      <c r="F10" s="5">
        <v>4</v>
      </c>
      <c r="G10" s="5">
        <v>54</v>
      </c>
      <c r="H10" s="5">
        <v>46</v>
      </c>
      <c r="I10" s="5">
        <v>0</v>
      </c>
      <c r="J10" s="5">
        <v>3</v>
      </c>
      <c r="K10" s="5">
        <v>10</v>
      </c>
      <c r="L10" s="5">
        <v>7</v>
      </c>
      <c r="M10" s="5">
        <v>22</v>
      </c>
      <c r="N10" s="5">
        <v>1</v>
      </c>
      <c r="O10" s="5">
        <v>14</v>
      </c>
      <c r="P10" s="5">
        <v>0</v>
      </c>
      <c r="Q10" s="5">
        <f>SUM(C10:P10)</f>
        <v>489</v>
      </c>
      <c r="R10" s="12">
        <f t="shared" si="0"/>
        <v>3.183179273532092E-2</v>
      </c>
    </row>
    <row r="11" spans="1:18" x14ac:dyDescent="0.25">
      <c r="A11" s="21"/>
      <c r="B11" s="2" t="s">
        <v>12</v>
      </c>
      <c r="C11" s="5">
        <v>10</v>
      </c>
      <c r="D11" s="5">
        <v>8</v>
      </c>
      <c r="E11" s="5">
        <v>303</v>
      </c>
      <c r="F11" s="5">
        <v>643</v>
      </c>
      <c r="G11" s="5">
        <v>26</v>
      </c>
      <c r="H11" s="5">
        <v>0</v>
      </c>
      <c r="I11" s="5">
        <v>3</v>
      </c>
      <c r="J11" s="5">
        <v>4</v>
      </c>
      <c r="K11" s="5">
        <v>4</v>
      </c>
      <c r="L11" s="5">
        <v>0</v>
      </c>
      <c r="M11" s="5">
        <v>16</v>
      </c>
      <c r="N11" s="5">
        <v>0</v>
      </c>
      <c r="O11" s="5">
        <v>4</v>
      </c>
      <c r="P11" s="5">
        <v>8</v>
      </c>
      <c r="Q11" s="5">
        <f>SUM(C11:P11)</f>
        <v>1029</v>
      </c>
      <c r="R11" s="12">
        <f t="shared" si="0"/>
        <v>6.6983465694571018E-2</v>
      </c>
    </row>
    <row r="12" spans="1:18" s="10" customFormat="1" ht="30" x14ac:dyDescent="0.25">
      <c r="A12" s="3" t="s">
        <v>39</v>
      </c>
      <c r="B12" s="11" t="s">
        <v>13</v>
      </c>
      <c r="C12" s="4">
        <v>0</v>
      </c>
      <c r="D12" s="4">
        <v>2</v>
      </c>
      <c r="E12" s="4">
        <v>21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1</v>
      </c>
      <c r="Q12" s="4">
        <f>SUM(C12:P12)</f>
        <v>26</v>
      </c>
      <c r="R12" s="15">
        <f t="shared" si="0"/>
        <v>1.6924879572972268E-3</v>
      </c>
    </row>
    <row r="13" spans="1:18" x14ac:dyDescent="0.25">
      <c r="A13" s="23" t="s">
        <v>14</v>
      </c>
      <c r="B13" s="23"/>
      <c r="C13" s="14">
        <v>885</v>
      </c>
      <c r="D13" s="14">
        <v>1371</v>
      </c>
      <c r="E13" s="14">
        <v>9427</v>
      </c>
      <c r="F13" s="14">
        <v>1164</v>
      </c>
      <c r="G13" s="14">
        <v>293</v>
      </c>
      <c r="H13" s="14">
        <v>705</v>
      </c>
      <c r="I13" s="14">
        <v>333</v>
      </c>
      <c r="J13" s="14">
        <v>38</v>
      </c>
      <c r="K13" s="14">
        <v>174</v>
      </c>
      <c r="L13" s="14">
        <v>105</v>
      </c>
      <c r="M13" s="14">
        <v>187</v>
      </c>
      <c r="N13" s="14">
        <v>6</v>
      </c>
      <c r="O13" s="14">
        <v>64</v>
      </c>
      <c r="P13" s="14">
        <v>610</v>
      </c>
      <c r="Q13" s="14">
        <f>SUM(C13:P13)</f>
        <v>15362</v>
      </c>
      <c r="R13" s="16">
        <f>+Q13/Q$13</f>
        <v>1</v>
      </c>
    </row>
    <row r="14" spans="1:18" x14ac:dyDescent="0.25">
      <c r="A14" s="24" t="s">
        <v>33</v>
      </c>
      <c r="B14" s="24"/>
      <c r="C14" s="12">
        <f>+C13/$Q13</f>
        <v>5.7609686238770996E-2</v>
      </c>
      <c r="D14" s="12">
        <f>+D13/$Q13</f>
        <v>8.9246191902096081E-2</v>
      </c>
      <c r="E14" s="12">
        <f>+E13/$Q13</f>
        <v>0.61365707590157537</v>
      </c>
      <c r="F14" s="12">
        <f>+F13/$Q13</f>
        <v>7.577138393438354E-2</v>
      </c>
      <c r="G14" s="12">
        <f>+G13/$Q13</f>
        <v>1.9073037364926441E-2</v>
      </c>
      <c r="H14" s="12">
        <f>+H13/$Q13</f>
        <v>4.5892461919020959E-2</v>
      </c>
      <c r="I14" s="12">
        <f>+I13/$Q13</f>
        <v>2.1676864991537561E-2</v>
      </c>
      <c r="J14" s="12">
        <f>+J13/$Q13</f>
        <v>2.4736362452805623E-3</v>
      </c>
      <c r="K14" s="12">
        <f>+K13/$Q13</f>
        <v>1.1326650175758365E-2</v>
      </c>
      <c r="L14" s="12">
        <f>+L13/$Q13</f>
        <v>6.8350475198541861E-3</v>
      </c>
      <c r="M14" s="12">
        <f>+M13/$Q13</f>
        <v>1.2172894154406979E-2</v>
      </c>
      <c r="N14" s="12">
        <f>+N13/$Q13</f>
        <v>3.9057414399166774E-4</v>
      </c>
      <c r="O14" s="12">
        <f>+O13/$Q13</f>
        <v>4.166124202577789E-3</v>
      </c>
      <c r="P14" s="12">
        <f>+P13/$Q13</f>
        <v>3.9708371305819556E-2</v>
      </c>
      <c r="Q14" s="12">
        <f>+Q13/$Q13</f>
        <v>1</v>
      </c>
      <c r="R14" s="8"/>
    </row>
    <row r="15" spans="1:18" x14ac:dyDescent="0.25">
      <c r="A15" s="23" t="s">
        <v>45</v>
      </c>
      <c r="B15" s="23"/>
      <c r="C15" s="14">
        <v>54460000000</v>
      </c>
      <c r="D15" s="14">
        <v>72265000000</v>
      </c>
      <c r="E15" s="14">
        <v>533772590895.85803</v>
      </c>
      <c r="F15" s="14">
        <v>5803000000</v>
      </c>
      <c r="G15" s="14">
        <v>13060729508</v>
      </c>
      <c r="H15" s="14">
        <v>37027710975</v>
      </c>
      <c r="I15" s="14">
        <f>3886619*3372</f>
        <v>13105679268</v>
      </c>
      <c r="J15" s="14">
        <v>711670296</v>
      </c>
      <c r="K15" s="14">
        <v>3305980029</v>
      </c>
      <c r="L15" s="14">
        <v>14759000000</v>
      </c>
      <c r="M15" s="14">
        <v>3272811726</v>
      </c>
      <c r="N15" s="14">
        <v>9302700</v>
      </c>
      <c r="O15" s="14">
        <v>2558942593</v>
      </c>
      <c r="P15" s="14">
        <f>10533000*3372</f>
        <v>35517276000</v>
      </c>
      <c r="Q15" s="14">
        <f>SUM(C15:P15)</f>
        <v>789629693990.85803</v>
      </c>
      <c r="R15" s="8"/>
    </row>
    <row r="16" spans="1:18" x14ac:dyDescent="0.25">
      <c r="A16" s="23" t="s">
        <v>34</v>
      </c>
      <c r="B16" s="23"/>
      <c r="C16" s="14">
        <f>+C15/C13/6</f>
        <v>10256120.527306968</v>
      </c>
      <c r="D16" s="14">
        <f t="shared" ref="D16:Q16" si="1">+D15/D13/6</f>
        <v>8784950.1580354962</v>
      </c>
      <c r="E16" s="14">
        <f t="shared" si="1"/>
        <v>9436946.9059767704</v>
      </c>
      <c r="F16" s="14">
        <f>+F15/F13/6</f>
        <v>830899.19816723943</v>
      </c>
      <c r="G16" s="14">
        <f t="shared" si="1"/>
        <v>7429311.4379977249</v>
      </c>
      <c r="H16" s="14">
        <f t="shared" si="1"/>
        <v>8753595.9751773048</v>
      </c>
      <c r="I16" s="14">
        <f t="shared" si="1"/>
        <v>6559399.0330330329</v>
      </c>
      <c r="J16" s="14">
        <f t="shared" si="1"/>
        <v>3121360.9473684211</v>
      </c>
      <c r="K16" s="14">
        <f t="shared" si="1"/>
        <v>3166647.5373563222</v>
      </c>
      <c r="L16" s="14">
        <f t="shared" si="1"/>
        <v>23426984.126984131</v>
      </c>
      <c r="M16" s="14">
        <f t="shared" si="1"/>
        <v>2916944.4973262032</v>
      </c>
      <c r="N16" s="14">
        <f t="shared" si="1"/>
        <v>258408.33333333334</v>
      </c>
      <c r="O16" s="14">
        <f t="shared" si="1"/>
        <v>6663913.002604167</v>
      </c>
      <c r="P16" s="14">
        <f t="shared" si="1"/>
        <v>9704173.7704918031</v>
      </c>
      <c r="Q16" s="14">
        <f t="shared" si="1"/>
        <v>8566915.0500244983</v>
      </c>
      <c r="R16" s="8"/>
    </row>
    <row r="17" spans="1:18" x14ac:dyDescent="0.25">
      <c r="A17" s="24" t="s">
        <v>33</v>
      </c>
      <c r="B17" s="24"/>
      <c r="C17" s="12">
        <f>+C15/$Q15</f>
        <v>6.8969037530433236E-2</v>
      </c>
      <c r="D17" s="12">
        <f>+D15/$Q15</f>
        <v>9.1517581658772634E-2</v>
      </c>
      <c r="E17" s="12">
        <f>+E15/$Q15</f>
        <v>0.67597836676850931</v>
      </c>
      <c r="F17" s="12">
        <f>+F15/$Q15</f>
        <v>7.3490144103764976E-3</v>
      </c>
      <c r="G17" s="12">
        <f>+G15/$Q15</f>
        <v>1.6540322137570489E-2</v>
      </c>
      <c r="H17" s="12">
        <f>+H15/$Q15</f>
        <v>4.6892500695938484E-2</v>
      </c>
      <c r="I17" s="12">
        <f>+I15/$Q15</f>
        <v>1.6597247251129505E-2</v>
      </c>
      <c r="J17" s="12">
        <f>+J15/$Q15</f>
        <v>9.0127093929707179E-4</v>
      </c>
      <c r="K17" s="12">
        <f>+K15/$Q15</f>
        <v>4.186747350256404E-3</v>
      </c>
      <c r="L17" s="12">
        <f>+L15/$Q15</f>
        <v>1.8691039752325819E-2</v>
      </c>
      <c r="M17" s="12">
        <f>+M15/$Q15</f>
        <v>4.144742467141682E-3</v>
      </c>
      <c r="N17" s="12">
        <f>+N15/$Q15</f>
        <v>1.178109191028941E-5</v>
      </c>
      <c r="O17" s="12">
        <f>+O15/$Q15</f>
        <v>3.2406868845912804E-3</v>
      </c>
      <c r="P17" s="12">
        <f>+P15/$Q15</f>
        <v>4.4979661061747257E-2</v>
      </c>
      <c r="Q17" s="12">
        <f>+Q15/$Q15</f>
        <v>1</v>
      </c>
      <c r="R17" s="8"/>
    </row>
    <row r="18" spans="1:18" s="6" customFormat="1" x14ac:dyDescent="0.25">
      <c r="A18" s="24" t="s">
        <v>35</v>
      </c>
      <c r="B18" s="24"/>
      <c r="C18" s="5"/>
      <c r="D18" s="5">
        <v>52314000000</v>
      </c>
      <c r="E18" s="5"/>
      <c r="F18" s="5"/>
      <c r="G18" s="5"/>
      <c r="H18" s="5"/>
      <c r="I18" s="5"/>
      <c r="J18" s="1"/>
      <c r="K18" s="1"/>
      <c r="L18" s="1">
        <v>15248000000</v>
      </c>
      <c r="M18" s="1"/>
      <c r="N18" s="1"/>
      <c r="O18" s="1"/>
      <c r="P18" s="1"/>
      <c r="Q18" s="1"/>
      <c r="R18" s="1"/>
    </row>
    <row r="19" spans="1:18" x14ac:dyDescent="0.25">
      <c r="A19" s="24" t="s">
        <v>32</v>
      </c>
      <c r="B19" s="24"/>
      <c r="C19" s="5">
        <v>3372</v>
      </c>
      <c r="D19" s="13"/>
      <c r="E19" s="5"/>
      <c r="F19" s="13"/>
      <c r="G19" s="13"/>
      <c r="H19" s="13"/>
      <c r="I19" s="13"/>
      <c r="J19" s="9"/>
      <c r="K19" s="9"/>
      <c r="L19" s="9"/>
      <c r="M19" s="9"/>
      <c r="N19" s="9"/>
      <c r="O19" s="9"/>
      <c r="P19" s="9"/>
      <c r="Q19" s="1"/>
      <c r="R19" s="8"/>
    </row>
    <row r="20" spans="1:18" x14ac:dyDescent="0.25">
      <c r="Q20" s="6"/>
      <c r="R20" s="7"/>
    </row>
    <row r="21" spans="1:18" x14ac:dyDescent="0.25">
      <c r="A21" s="17" t="s">
        <v>47</v>
      </c>
      <c r="Q21" s="6"/>
      <c r="R21" s="7"/>
    </row>
    <row r="22" spans="1:18" s="10" customFormat="1" ht="30" x14ac:dyDescent="0.25">
      <c r="A22" s="20" t="s">
        <v>40</v>
      </c>
      <c r="B22" s="19" t="s">
        <v>41</v>
      </c>
      <c r="C22" s="19" t="s">
        <v>15</v>
      </c>
      <c r="D22" s="19" t="s">
        <v>16</v>
      </c>
      <c r="E22" s="19" t="s">
        <v>17</v>
      </c>
      <c r="F22" s="19" t="s">
        <v>18</v>
      </c>
      <c r="G22" s="19" t="s">
        <v>19</v>
      </c>
      <c r="H22" s="19" t="s">
        <v>20</v>
      </c>
      <c r="I22" s="20" t="s">
        <v>37</v>
      </c>
      <c r="J22" s="19" t="s">
        <v>21</v>
      </c>
      <c r="K22" s="19" t="s">
        <v>22</v>
      </c>
      <c r="L22" s="19" t="s">
        <v>23</v>
      </c>
      <c r="M22" s="19" t="s">
        <v>24</v>
      </c>
      <c r="N22" s="19" t="s">
        <v>25</v>
      </c>
      <c r="O22" s="19" t="s">
        <v>26</v>
      </c>
      <c r="P22" s="19" t="s">
        <v>27</v>
      </c>
      <c r="Q22" s="19" t="s">
        <v>29</v>
      </c>
      <c r="R22" s="19" t="s">
        <v>30</v>
      </c>
    </row>
    <row r="23" spans="1:18" x14ac:dyDescent="0.25">
      <c r="A23" s="21" t="s">
        <v>1</v>
      </c>
      <c r="B23" s="2" t="s">
        <v>2</v>
      </c>
      <c r="C23" s="5">
        <v>164</v>
      </c>
      <c r="D23" s="5">
        <v>163</v>
      </c>
      <c r="E23" s="5">
        <v>1223</v>
      </c>
      <c r="F23" s="5">
        <v>121</v>
      </c>
      <c r="G23" s="5">
        <v>29</v>
      </c>
      <c r="H23" s="5">
        <v>133</v>
      </c>
      <c r="I23" s="5">
        <v>109</v>
      </c>
      <c r="J23" s="5">
        <v>8</v>
      </c>
      <c r="K23" s="5">
        <v>27</v>
      </c>
      <c r="L23" s="5">
        <v>73</v>
      </c>
      <c r="M23" s="5">
        <v>24</v>
      </c>
      <c r="N23" s="5">
        <v>0</v>
      </c>
      <c r="O23" s="5">
        <v>14</v>
      </c>
      <c r="P23" s="5">
        <v>86</v>
      </c>
      <c r="Q23" s="5">
        <f>SUM(C23:P23)</f>
        <v>2174</v>
      </c>
      <c r="R23" s="12">
        <f t="shared" ref="R23:R33" si="2">+Q23/Q$33</f>
        <v>0.15276509029583304</v>
      </c>
    </row>
    <row r="24" spans="1:18" x14ac:dyDescent="0.25">
      <c r="A24" s="21"/>
      <c r="B24" s="2" t="s">
        <v>3</v>
      </c>
      <c r="C24" s="5">
        <v>130</v>
      </c>
      <c r="D24" s="5">
        <v>244</v>
      </c>
      <c r="E24" s="5">
        <v>1896</v>
      </c>
      <c r="F24" s="5">
        <v>70</v>
      </c>
      <c r="G24" s="5">
        <v>42</v>
      </c>
      <c r="H24" s="5">
        <v>154</v>
      </c>
      <c r="I24" s="5">
        <v>73</v>
      </c>
      <c r="J24" s="5">
        <v>0</v>
      </c>
      <c r="K24" s="5">
        <v>6</v>
      </c>
      <c r="L24" s="5">
        <v>0</v>
      </c>
      <c r="M24" s="5">
        <v>10</v>
      </c>
      <c r="N24" s="5">
        <v>0</v>
      </c>
      <c r="O24" s="5">
        <v>0</v>
      </c>
      <c r="P24" s="5">
        <v>0</v>
      </c>
      <c r="Q24" s="5">
        <f>SUM(C24:P24)</f>
        <v>2625</v>
      </c>
      <c r="R24" s="12">
        <f t="shared" si="2"/>
        <v>0.18445646827348747</v>
      </c>
    </row>
    <row r="25" spans="1:18" x14ac:dyDescent="0.25">
      <c r="A25" s="21" t="s">
        <v>4</v>
      </c>
      <c r="B25" s="2" t="s">
        <v>5</v>
      </c>
      <c r="C25" s="5">
        <v>80</v>
      </c>
      <c r="D25" s="5">
        <v>158</v>
      </c>
      <c r="E25" s="5">
        <v>1595</v>
      </c>
      <c r="F25" s="5">
        <v>112</v>
      </c>
      <c r="G25" s="5">
        <v>52</v>
      </c>
      <c r="H25" s="5">
        <v>84</v>
      </c>
      <c r="I25" s="5">
        <v>54</v>
      </c>
      <c r="J25" s="5">
        <v>8</v>
      </c>
      <c r="K25" s="5">
        <v>34</v>
      </c>
      <c r="L25" s="5">
        <v>0</v>
      </c>
      <c r="M25" s="5">
        <v>24</v>
      </c>
      <c r="N25" s="5">
        <v>2</v>
      </c>
      <c r="O25" s="5">
        <v>0</v>
      </c>
      <c r="P25" s="5">
        <v>9</v>
      </c>
      <c r="Q25" s="5">
        <f>SUM(C25:P25)</f>
        <v>2212</v>
      </c>
      <c r="R25" s="12">
        <f t="shared" si="2"/>
        <v>0.15543531726512544</v>
      </c>
    </row>
    <row r="26" spans="1:18" x14ac:dyDescent="0.25">
      <c r="A26" s="21"/>
      <c r="B26" s="2" t="s">
        <v>6</v>
      </c>
      <c r="C26" s="5">
        <v>30</v>
      </c>
      <c r="D26" s="5">
        <v>48</v>
      </c>
      <c r="E26" s="5">
        <v>766</v>
      </c>
      <c r="F26" s="5">
        <v>35</v>
      </c>
      <c r="G26" s="5">
        <v>0</v>
      </c>
      <c r="H26" s="5">
        <v>0</v>
      </c>
      <c r="I26" s="5">
        <v>28</v>
      </c>
      <c r="J26" s="5">
        <v>10</v>
      </c>
      <c r="K26" s="5">
        <v>26</v>
      </c>
      <c r="L26" s="5">
        <v>2</v>
      </c>
      <c r="M26" s="5">
        <v>65</v>
      </c>
      <c r="N26" s="5">
        <v>3</v>
      </c>
      <c r="O26" s="5">
        <v>3</v>
      </c>
      <c r="P26" s="5">
        <v>75</v>
      </c>
      <c r="Q26" s="5">
        <f>SUM(C26:P26)</f>
        <v>1091</v>
      </c>
      <c r="R26" s="12">
        <f t="shared" si="2"/>
        <v>7.6663621670999924E-2</v>
      </c>
    </row>
    <row r="27" spans="1:18" x14ac:dyDescent="0.25">
      <c r="A27" s="21" t="s">
        <v>7</v>
      </c>
      <c r="B27" s="2" t="s">
        <v>8</v>
      </c>
      <c r="C27" s="5">
        <v>15</v>
      </c>
      <c r="D27" s="5">
        <v>299</v>
      </c>
      <c r="E27" s="5">
        <v>1712</v>
      </c>
      <c r="F27" s="5">
        <v>29</v>
      </c>
      <c r="G27" s="5">
        <v>13</v>
      </c>
      <c r="H27" s="5">
        <v>15</v>
      </c>
      <c r="I27" s="5">
        <v>0</v>
      </c>
      <c r="J27" s="5">
        <v>0</v>
      </c>
      <c r="K27" s="5">
        <v>14</v>
      </c>
      <c r="L27" s="5">
        <v>0</v>
      </c>
      <c r="M27" s="5">
        <v>5</v>
      </c>
      <c r="N27" s="5">
        <v>0</v>
      </c>
      <c r="O27" s="5">
        <v>0</v>
      </c>
      <c r="P27" s="5">
        <v>279</v>
      </c>
      <c r="Q27" s="5">
        <f>SUM(C27:P27)</f>
        <v>2381</v>
      </c>
      <c r="R27" s="12">
        <f t="shared" si="2"/>
        <v>0.16731080036539947</v>
      </c>
    </row>
    <row r="28" spans="1:18" x14ac:dyDescent="0.25">
      <c r="A28" s="21"/>
      <c r="B28" s="2" t="s">
        <v>9</v>
      </c>
      <c r="C28" s="5">
        <v>0</v>
      </c>
      <c r="D28" s="5">
        <v>74</v>
      </c>
      <c r="E28" s="5">
        <v>261</v>
      </c>
      <c r="F28" s="5">
        <v>0</v>
      </c>
      <c r="G28" s="5">
        <v>12</v>
      </c>
      <c r="H28" s="5">
        <v>0</v>
      </c>
      <c r="I28" s="5">
        <v>24</v>
      </c>
      <c r="J28" s="5">
        <v>4</v>
      </c>
      <c r="K28" s="5">
        <v>50</v>
      </c>
      <c r="L28" s="5">
        <v>14</v>
      </c>
      <c r="M28" s="5">
        <v>0</v>
      </c>
      <c r="N28" s="5">
        <v>0</v>
      </c>
      <c r="O28" s="5">
        <v>7</v>
      </c>
      <c r="P28" s="5">
        <v>26</v>
      </c>
      <c r="Q28" s="5">
        <f>SUM(C28:P28)</f>
        <v>472</v>
      </c>
      <c r="R28" s="12">
        <f t="shared" si="2"/>
        <v>3.3167029723842313E-2</v>
      </c>
    </row>
    <row r="29" spans="1:18" x14ac:dyDescent="0.25">
      <c r="A29" s="22" t="s">
        <v>10</v>
      </c>
      <c r="B29" s="2" t="s">
        <v>0</v>
      </c>
      <c r="C29" s="5">
        <v>130</v>
      </c>
      <c r="D29" s="5">
        <v>51</v>
      </c>
      <c r="E29" s="5">
        <v>1445</v>
      </c>
      <c r="F29" s="5">
        <v>9</v>
      </c>
      <c r="G29" s="5">
        <v>53</v>
      </c>
      <c r="H29" s="5">
        <v>175</v>
      </c>
      <c r="I29" s="5">
        <v>49</v>
      </c>
      <c r="J29" s="5">
        <v>1</v>
      </c>
      <c r="K29" s="5">
        <v>10</v>
      </c>
      <c r="L29" s="5">
        <v>12</v>
      </c>
      <c r="M29" s="5">
        <v>26</v>
      </c>
      <c r="N29" s="5">
        <v>2</v>
      </c>
      <c r="O29" s="5">
        <v>17</v>
      </c>
      <c r="P29" s="5">
        <v>105</v>
      </c>
      <c r="Q29" s="5">
        <f>SUM(C29:P29)</f>
        <v>2085</v>
      </c>
      <c r="R29" s="12">
        <f t="shared" si="2"/>
        <v>0.14651113765722718</v>
      </c>
    </row>
    <row r="30" spans="1:18" x14ac:dyDescent="0.25">
      <c r="A30" s="22"/>
      <c r="B30" s="2" t="s">
        <v>11</v>
      </c>
      <c r="C30" s="5">
        <v>99</v>
      </c>
      <c r="D30" s="5">
        <v>41</v>
      </c>
      <c r="E30" s="5">
        <v>4</v>
      </c>
      <c r="F30" s="5">
        <v>2</v>
      </c>
      <c r="G30" s="5">
        <v>54</v>
      </c>
      <c r="H30" s="5">
        <v>51</v>
      </c>
      <c r="I30" s="5">
        <v>0</v>
      </c>
      <c r="J30" s="5">
        <v>3</v>
      </c>
      <c r="K30" s="5">
        <v>13</v>
      </c>
      <c r="L30" s="5">
        <v>8</v>
      </c>
      <c r="M30" s="5">
        <v>15</v>
      </c>
      <c r="N30" s="5">
        <v>1</v>
      </c>
      <c r="O30" s="5">
        <v>18</v>
      </c>
      <c r="P30" s="5">
        <v>0</v>
      </c>
      <c r="Q30" s="5">
        <f>SUM(C30:P30)</f>
        <v>309</v>
      </c>
      <c r="R30" s="12">
        <f t="shared" si="2"/>
        <v>2.171316140819338E-2</v>
      </c>
    </row>
    <row r="31" spans="1:18" x14ac:dyDescent="0.25">
      <c r="A31" s="22"/>
      <c r="B31" s="2" t="s">
        <v>12</v>
      </c>
      <c r="C31" s="5">
        <v>7</v>
      </c>
      <c r="D31" s="5">
        <v>4</v>
      </c>
      <c r="E31" s="5">
        <v>299</v>
      </c>
      <c r="F31" s="5">
        <v>485</v>
      </c>
      <c r="G31" s="5">
        <v>24</v>
      </c>
      <c r="H31" s="5">
        <v>0</v>
      </c>
      <c r="I31" s="5">
        <v>3</v>
      </c>
      <c r="J31" s="5">
        <v>5</v>
      </c>
      <c r="K31" s="5">
        <v>4</v>
      </c>
      <c r="L31" s="5">
        <v>0</v>
      </c>
      <c r="M31" s="5">
        <v>16</v>
      </c>
      <c r="N31" s="5">
        <v>0</v>
      </c>
      <c r="O31" s="5">
        <v>4</v>
      </c>
      <c r="P31" s="5">
        <v>8</v>
      </c>
      <c r="Q31" s="5">
        <f>SUM(C31:P31)</f>
        <v>859</v>
      </c>
      <c r="R31" s="12">
        <f t="shared" si="2"/>
        <v>6.0361183332162179E-2</v>
      </c>
    </row>
    <row r="32" spans="1:18" s="10" customFormat="1" ht="30" x14ac:dyDescent="0.25">
      <c r="A32" s="3" t="s">
        <v>38</v>
      </c>
      <c r="B32" s="11" t="s">
        <v>13</v>
      </c>
      <c r="C32" s="4">
        <v>0</v>
      </c>
      <c r="D32" s="4">
        <v>1</v>
      </c>
      <c r="E32" s="4">
        <v>19</v>
      </c>
      <c r="F32" s="4">
        <v>0</v>
      </c>
      <c r="G32" s="4">
        <v>0</v>
      </c>
      <c r="H32" s="4">
        <v>0</v>
      </c>
      <c r="I32" s="4">
        <v>0</v>
      </c>
      <c r="J32" s="4">
        <v>1</v>
      </c>
      <c r="K32" s="4">
        <v>0</v>
      </c>
      <c r="L32" s="4">
        <v>0</v>
      </c>
      <c r="M32" s="4">
        <v>1</v>
      </c>
      <c r="N32" s="4">
        <v>0</v>
      </c>
      <c r="O32" s="4">
        <v>0</v>
      </c>
      <c r="P32" s="4">
        <v>1</v>
      </c>
      <c r="Q32" s="4">
        <f>SUM(C32:P32)</f>
        <v>23</v>
      </c>
      <c r="R32" s="15">
        <f t="shared" si="2"/>
        <v>1.6161900077296045E-3</v>
      </c>
    </row>
    <row r="33" spans="1:18" x14ac:dyDescent="0.25">
      <c r="A33" s="23" t="s">
        <v>14</v>
      </c>
      <c r="B33" s="23"/>
      <c r="C33" s="14">
        <v>655</v>
      </c>
      <c r="D33" s="14">
        <v>1083</v>
      </c>
      <c r="E33" s="14">
        <v>9220</v>
      </c>
      <c r="F33" s="14">
        <v>863</v>
      </c>
      <c r="G33" s="14">
        <v>279</v>
      </c>
      <c r="H33" s="14">
        <v>612</v>
      </c>
      <c r="I33" s="14">
        <v>340</v>
      </c>
      <c r="J33" s="14">
        <v>40</v>
      </c>
      <c r="K33" s="14">
        <v>184</v>
      </c>
      <c r="L33" s="14">
        <v>109</v>
      </c>
      <c r="M33" s="14">
        <v>186</v>
      </c>
      <c r="N33" s="14">
        <v>8</v>
      </c>
      <c r="O33" s="14">
        <v>63</v>
      </c>
      <c r="P33" s="14">
        <v>589</v>
      </c>
      <c r="Q33" s="14">
        <f>SUM(C33:P33)</f>
        <v>14231</v>
      </c>
      <c r="R33" s="16">
        <f t="shared" si="2"/>
        <v>1</v>
      </c>
    </row>
    <row r="34" spans="1:18" x14ac:dyDescent="0.25">
      <c r="A34" s="24" t="s">
        <v>33</v>
      </c>
      <c r="B34" s="24"/>
      <c r="C34" s="12">
        <f>+C33/$Q33</f>
        <v>4.6026280654908297E-2</v>
      </c>
      <c r="D34" s="12">
        <f>+D33/$Q33</f>
        <v>7.6101468624833107E-2</v>
      </c>
      <c r="E34" s="12">
        <f>+E33/$Q33</f>
        <v>0.64788138570725884</v>
      </c>
      <c r="F34" s="12">
        <f>+F33/$Q33</f>
        <v>6.0642259855245594E-2</v>
      </c>
      <c r="G34" s="12">
        <f>+G33/$Q33</f>
        <v>1.9605087485067809E-2</v>
      </c>
      <c r="H34" s="12">
        <f>+H33/$Q33</f>
        <v>4.3004708031761645E-2</v>
      </c>
      <c r="I34" s="12">
        <f>+I33/$Q33</f>
        <v>2.3891504462089805E-2</v>
      </c>
      <c r="J34" s="12">
        <f>+J33/$Q33</f>
        <v>2.8107652308340947E-3</v>
      </c>
      <c r="K34" s="12">
        <f>+K33/$Q33</f>
        <v>1.2929520061836836E-2</v>
      </c>
      <c r="L34" s="12">
        <f>+L33/$Q33</f>
        <v>7.6593352540229075E-3</v>
      </c>
      <c r="M34" s="12">
        <f>+M33/$Q33</f>
        <v>1.307005832337854E-2</v>
      </c>
      <c r="N34" s="12">
        <f>+N33/$Q33</f>
        <v>5.6215304616681887E-4</v>
      </c>
      <c r="O34" s="12">
        <f>+O33/$Q33</f>
        <v>4.426955238563699E-3</v>
      </c>
      <c r="P34" s="12">
        <f>+P33/$Q33</f>
        <v>4.1388518024032039E-2</v>
      </c>
      <c r="Q34" s="12">
        <f>+Q33/$Q33</f>
        <v>1</v>
      </c>
      <c r="R34" s="7"/>
    </row>
    <row r="35" spans="1:18" x14ac:dyDescent="0.25">
      <c r="A35" s="23" t="s">
        <v>45</v>
      </c>
      <c r="B35" s="23"/>
      <c r="C35" s="14">
        <v>39439000000</v>
      </c>
      <c r="D35" s="14">
        <v>58717000000</v>
      </c>
      <c r="E35" s="14">
        <v>364113096829.61017</v>
      </c>
      <c r="F35" s="14">
        <v>697000000</v>
      </c>
      <c r="G35" s="14">
        <v>10902709483</v>
      </c>
      <c r="H35" s="14">
        <v>26969499315</v>
      </c>
      <c r="I35" s="14">
        <v>10684731064</v>
      </c>
      <c r="J35" s="14">
        <v>770271612</v>
      </c>
      <c r="K35" s="14">
        <v>3375555050</v>
      </c>
      <c r="L35" s="14">
        <v>12030000000</v>
      </c>
      <c r="M35" s="14">
        <v>3028936099</v>
      </c>
      <c r="N35" s="14">
        <v>9333900</v>
      </c>
      <c r="O35" s="14">
        <v>1771114926</v>
      </c>
      <c r="P35" s="14">
        <v>29198173081</v>
      </c>
      <c r="Q35" s="14">
        <f>SUM(C35:P35)</f>
        <v>561706421359.61011</v>
      </c>
      <c r="R35" s="7"/>
    </row>
    <row r="36" spans="1:18" x14ac:dyDescent="0.25">
      <c r="A36" s="23" t="s">
        <v>34</v>
      </c>
      <c r="B36" s="23"/>
      <c r="C36" s="14">
        <f>+C35/C33/6</f>
        <v>10035368.956743002</v>
      </c>
      <c r="D36" s="14">
        <f t="shared" ref="D36:Q36" si="3">+D35/D33/6</f>
        <v>9036164.9738381039</v>
      </c>
      <c r="E36" s="14">
        <f t="shared" si="3"/>
        <v>6581943.1820247686</v>
      </c>
      <c r="F36" s="14">
        <f>+F35/F33/6</f>
        <v>134607.95674005407</v>
      </c>
      <c r="G36" s="14">
        <f t="shared" si="3"/>
        <v>6512968.6278375154</v>
      </c>
      <c r="H36" s="14">
        <f t="shared" si="3"/>
        <v>7344634.8897058824</v>
      </c>
      <c r="I36" s="14">
        <f t="shared" si="3"/>
        <v>5237613.2666666666</v>
      </c>
      <c r="J36" s="14">
        <f t="shared" si="3"/>
        <v>3209465.0500000003</v>
      </c>
      <c r="K36" s="14">
        <f t="shared" si="3"/>
        <v>3057567.9800724634</v>
      </c>
      <c r="L36" s="14">
        <f>+L35/L33/6</f>
        <v>18394495.412844036</v>
      </c>
      <c r="M36" s="14">
        <f t="shared" si="3"/>
        <v>2714100.4471326168</v>
      </c>
      <c r="N36" s="14">
        <f t="shared" si="3"/>
        <v>194456.25</v>
      </c>
      <c r="O36" s="14">
        <f t="shared" si="3"/>
        <v>4685489.222222222</v>
      </c>
      <c r="P36" s="14">
        <f t="shared" si="3"/>
        <v>8262075.0087719299</v>
      </c>
      <c r="Q36" s="14">
        <f t="shared" si="3"/>
        <v>6578436.9962243242</v>
      </c>
      <c r="R36" s="8"/>
    </row>
    <row r="37" spans="1:18" x14ac:dyDescent="0.25">
      <c r="A37" s="24" t="s">
        <v>33</v>
      </c>
      <c r="B37" s="24"/>
      <c r="C37" s="12">
        <f>+C35/$Q35</f>
        <v>7.0212834499092824E-2</v>
      </c>
      <c r="D37" s="12">
        <f>+D35/$Q35</f>
        <v>0.104533253968996</v>
      </c>
      <c r="E37" s="12">
        <f>+E35/$Q35</f>
        <v>0.64822669455740711</v>
      </c>
      <c r="F37" s="12">
        <f>+F35/$Q35</f>
        <v>1.2408617268659878E-3</v>
      </c>
      <c r="G37" s="12">
        <f>+G35/$Q35</f>
        <v>1.9409978359531652E-2</v>
      </c>
      <c r="H37" s="12">
        <f>+H35/$Q35</f>
        <v>4.801351433676037E-2</v>
      </c>
      <c r="I37" s="12">
        <f>+I35/$Q35</f>
        <v>1.9021913686045486E-2</v>
      </c>
      <c r="J37" s="12">
        <f t="shared" ref="J37" si="4">+J35/$Q35</f>
        <v>1.3713064026143016E-3</v>
      </c>
      <c r="K37" s="12">
        <f t="shared" ref="K37" si="5">+K35/$Q35</f>
        <v>6.0094649475957041E-3</v>
      </c>
      <c r="L37" s="12">
        <f t="shared" ref="L37" si="6">+L35/$Q35</f>
        <v>2.1416881742034193E-2</v>
      </c>
      <c r="M37" s="12">
        <f t="shared" ref="M37" si="7">+M35/$Q35</f>
        <v>5.3923828957989509E-3</v>
      </c>
      <c r="N37" s="12">
        <f t="shared" ref="N37" si="8">+N35/$Q35</f>
        <v>1.6617043432416707E-5</v>
      </c>
      <c r="O37" s="12">
        <f t="shared" ref="O37" si="9">+O35/$Q35</f>
        <v>3.1530971672230792E-3</v>
      </c>
      <c r="P37" s="12">
        <f t="shared" ref="P37" si="10">+P35/$Q35</f>
        <v>5.1981198666602099E-2</v>
      </c>
      <c r="Q37" s="12">
        <f t="shared" ref="Q37" si="11">+Q35/$Q35</f>
        <v>1</v>
      </c>
      <c r="R37" s="8"/>
    </row>
    <row r="38" spans="1:18" x14ac:dyDescent="0.25">
      <c r="A38" s="24" t="s">
        <v>35</v>
      </c>
      <c r="B38" s="24"/>
      <c r="C38" s="12"/>
      <c r="D38" s="5">
        <v>37058000000</v>
      </c>
      <c r="E38" s="12"/>
      <c r="F38" s="12"/>
      <c r="G38" s="12"/>
      <c r="H38" s="12"/>
      <c r="I38" s="12"/>
      <c r="J38" s="12"/>
      <c r="K38" s="12"/>
      <c r="L38" s="5">
        <v>15224000000</v>
      </c>
      <c r="M38" s="12"/>
      <c r="N38" s="12"/>
      <c r="O38" s="12"/>
      <c r="P38" s="12"/>
      <c r="Q38" s="12"/>
      <c r="R38" s="8"/>
    </row>
    <row r="39" spans="1:18" x14ac:dyDescent="0.25">
      <c r="A39" s="23" t="s">
        <v>42</v>
      </c>
      <c r="B39" s="23"/>
      <c r="C39" s="14">
        <f t="shared" ref="C39:P39" si="12">+C33-C13</f>
        <v>-230</v>
      </c>
      <c r="D39" s="14">
        <f t="shared" si="12"/>
        <v>-288</v>
      </c>
      <c r="E39" s="14">
        <f t="shared" si="12"/>
        <v>-207</v>
      </c>
      <c r="F39" s="14">
        <f t="shared" si="12"/>
        <v>-301</v>
      </c>
      <c r="G39" s="14">
        <f t="shared" si="12"/>
        <v>-14</v>
      </c>
      <c r="H39" s="14">
        <f t="shared" si="12"/>
        <v>-93</v>
      </c>
      <c r="I39" s="14">
        <f t="shared" si="12"/>
        <v>7</v>
      </c>
      <c r="J39" s="14">
        <f t="shared" si="12"/>
        <v>2</v>
      </c>
      <c r="K39" s="14">
        <f t="shared" si="12"/>
        <v>10</v>
      </c>
      <c r="L39" s="14">
        <f t="shared" si="12"/>
        <v>4</v>
      </c>
      <c r="M39" s="14">
        <f t="shared" si="12"/>
        <v>-1</v>
      </c>
      <c r="N39" s="14">
        <f t="shared" si="12"/>
        <v>2</v>
      </c>
      <c r="O39" s="14">
        <f t="shared" si="12"/>
        <v>-1</v>
      </c>
      <c r="P39" s="14">
        <f t="shared" si="12"/>
        <v>-21</v>
      </c>
      <c r="Q39" s="14">
        <f>SUM(C39:P39)</f>
        <v>-1131</v>
      </c>
      <c r="R39" s="9"/>
    </row>
    <row r="40" spans="1:18" x14ac:dyDescent="0.25">
      <c r="A40" s="23" t="s">
        <v>43</v>
      </c>
      <c r="B40" s="23"/>
      <c r="C40" s="16">
        <f t="shared" ref="C40:Q40" si="13">+C33/C13-1</f>
        <v>-0.25988700564971756</v>
      </c>
      <c r="D40" s="16">
        <f t="shared" si="13"/>
        <v>-0.21006564551422324</v>
      </c>
      <c r="E40" s="16">
        <f>+E33/E13-1</f>
        <v>-2.1958205155404698E-2</v>
      </c>
      <c r="F40" s="16">
        <f t="shared" si="13"/>
        <v>-0.25859106529209619</v>
      </c>
      <c r="G40" s="16">
        <f t="shared" si="13"/>
        <v>-4.7781569965870352E-2</v>
      </c>
      <c r="H40" s="16">
        <f t="shared" si="13"/>
        <v>-0.13191489361702124</v>
      </c>
      <c r="I40" s="16">
        <f t="shared" si="13"/>
        <v>2.1021021021021102E-2</v>
      </c>
      <c r="J40" s="16">
        <f t="shared" si="13"/>
        <v>5.2631578947368363E-2</v>
      </c>
      <c r="K40" s="16">
        <f t="shared" si="13"/>
        <v>5.7471264367816133E-2</v>
      </c>
      <c r="L40" s="16">
        <f t="shared" si="13"/>
        <v>3.8095238095238182E-2</v>
      </c>
      <c r="M40" s="16">
        <f t="shared" si="13"/>
        <v>-5.3475935828877219E-3</v>
      </c>
      <c r="N40" s="16">
        <f t="shared" si="13"/>
        <v>0.33333333333333326</v>
      </c>
      <c r="O40" s="16">
        <f t="shared" si="13"/>
        <v>-1.5625E-2</v>
      </c>
      <c r="P40" s="16">
        <f t="shared" si="13"/>
        <v>-3.4426229508196737E-2</v>
      </c>
      <c r="Q40" s="16">
        <f t="shared" si="13"/>
        <v>-7.3623226142429332E-2</v>
      </c>
      <c r="R40" s="9"/>
    </row>
    <row r="41" spans="1:18" x14ac:dyDescent="0.25">
      <c r="A41" s="25" t="s">
        <v>31</v>
      </c>
      <c r="B41" s="25"/>
      <c r="C41" s="1">
        <v>3689</v>
      </c>
      <c r="E41" s="6"/>
    </row>
    <row r="42" spans="1:18" x14ac:dyDescent="0.25">
      <c r="A42" s="23" t="s">
        <v>44</v>
      </c>
      <c r="B42" s="23"/>
      <c r="C42" s="14">
        <f>+C15-C35</f>
        <v>15021000000</v>
      </c>
      <c r="D42" s="14">
        <f t="shared" ref="D42:Q42" si="14">+D15-D35</f>
        <v>13548000000</v>
      </c>
      <c r="E42" s="14">
        <f>+E15-E35</f>
        <v>169659494066.24786</v>
      </c>
      <c r="F42" s="14">
        <f t="shared" si="14"/>
        <v>5106000000</v>
      </c>
      <c r="G42" s="14">
        <f t="shared" si="14"/>
        <v>2158020025</v>
      </c>
      <c r="H42" s="14">
        <f t="shared" si="14"/>
        <v>10058211660</v>
      </c>
      <c r="I42" s="14">
        <f t="shared" si="14"/>
        <v>2420948204</v>
      </c>
      <c r="J42" s="14">
        <f t="shared" si="14"/>
        <v>-58601316</v>
      </c>
      <c r="K42" s="14">
        <f t="shared" si="14"/>
        <v>-69575021</v>
      </c>
      <c r="L42" s="14">
        <f t="shared" si="14"/>
        <v>2729000000</v>
      </c>
      <c r="M42" s="14">
        <f t="shared" si="14"/>
        <v>243875627</v>
      </c>
      <c r="N42" s="14">
        <f t="shared" si="14"/>
        <v>-31200</v>
      </c>
      <c r="O42" s="14">
        <f t="shared" si="14"/>
        <v>787827667</v>
      </c>
      <c r="P42" s="14">
        <f t="shared" si="14"/>
        <v>6319102919</v>
      </c>
      <c r="Q42" s="14">
        <f t="shared" si="14"/>
        <v>227923272631.24792</v>
      </c>
      <c r="R42" s="9"/>
    </row>
    <row r="43" spans="1:18" x14ac:dyDescent="0.25">
      <c r="A43" s="23" t="s">
        <v>28</v>
      </c>
      <c r="B43" s="23"/>
      <c r="C43" s="16">
        <f>+C35/C15-1</f>
        <v>-0.27581711347778182</v>
      </c>
      <c r="D43" s="16">
        <f t="shared" ref="D43:P43" si="15">+D35/D15-1</f>
        <v>-0.18747664844668932</v>
      </c>
      <c r="E43" s="16">
        <f t="shared" si="15"/>
        <v>-0.31784976778500296</v>
      </c>
      <c r="F43" s="16">
        <f t="shared" si="15"/>
        <v>-0.87988971221781842</v>
      </c>
      <c r="G43" s="16">
        <f t="shared" si="15"/>
        <v>-0.16522966988009069</v>
      </c>
      <c r="H43" s="16">
        <f t="shared" si="15"/>
        <v>-0.27164011479918382</v>
      </c>
      <c r="I43" s="16">
        <f t="shared" si="15"/>
        <v>-0.18472512217746728</v>
      </c>
      <c r="J43" s="16">
        <f t="shared" si="15"/>
        <v>8.2343349623236195E-2</v>
      </c>
      <c r="K43" s="16">
        <f t="shared" si="15"/>
        <v>2.1045203053160932E-2</v>
      </c>
      <c r="L43" s="16">
        <f t="shared" si="15"/>
        <v>-0.18490412629581954</v>
      </c>
      <c r="M43" s="16">
        <f t="shared" si="15"/>
        <v>-7.4515629806197969E-2</v>
      </c>
      <c r="N43" s="16">
        <f t="shared" si="15"/>
        <v>3.3538650069335763E-3</v>
      </c>
      <c r="O43" s="16">
        <f t="shared" si="15"/>
        <v>-0.30787234897535665</v>
      </c>
      <c r="P43" s="16">
        <f t="shared" si="15"/>
        <v>-0.17791631652720219</v>
      </c>
      <c r="Q43" s="16">
        <f>+Q35/Q15-1</f>
        <v>-0.28864577201916464</v>
      </c>
      <c r="R43" s="9"/>
    </row>
  </sheetData>
  <mergeCells count="26">
    <mergeCell ref="A43:B43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3:A24"/>
    <mergeCell ref="A25:A26"/>
    <mergeCell ref="A27:A28"/>
    <mergeCell ref="A29:A31"/>
    <mergeCell ref="A3:A4"/>
    <mergeCell ref="A5:A6"/>
    <mergeCell ref="A7:A8"/>
    <mergeCell ref="A9:A11"/>
    <mergeCell ref="A13:B13"/>
    <mergeCell ref="A14:B14"/>
    <mergeCell ref="A15:B15"/>
    <mergeCell ref="A16:B16"/>
    <mergeCell ref="A17:B17"/>
    <mergeCell ref="A18:B18"/>
    <mergeCell ref="A19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REGULARES Y CARGA 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Dominguez Arrieta</dc:creator>
  <cp:lastModifiedBy>Juan David Dominguez Arrieta</cp:lastModifiedBy>
  <dcterms:created xsi:type="dcterms:W3CDTF">2020-07-28T16:17:19Z</dcterms:created>
  <dcterms:modified xsi:type="dcterms:W3CDTF">2020-08-05T17:16:11Z</dcterms:modified>
</cp:coreProperties>
</file>